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4" firstSheet="23" activeTab="25"/>
  </bookViews>
  <sheets>
    <sheet name="目录" sheetId="1" r:id="rId1"/>
    <sheet name="表1-丹凤县2018年公共财政收入执行情况表" sheetId="2" r:id="rId2"/>
    <sheet name="表2-丹凤县2018年公共财政支出执行情况表" sheetId="3" r:id="rId3"/>
    <sheet name="表3-2018年公共预算税收返还和转移支付表" sheetId="4" r:id="rId4"/>
    <sheet name="表4-2018年政府一般债务限额和余额情况表 " sheetId="5" r:id="rId5"/>
    <sheet name="表5-丹凤县2019年公共财政收入预算表" sheetId="6" r:id="rId6"/>
    <sheet name="表6-丹凤县2019年公共财政支出预算表" sheetId="7" r:id="rId7"/>
    <sheet name="表7-丹凤县2019年政府公共预算支出经济科目预算表 " sheetId="8" r:id="rId8"/>
    <sheet name="表8-丹凤县2019年政府预算基本支出经济科目预算表" sheetId="9" r:id="rId9"/>
    <sheet name="表9-丹凤县2019年县本级公共财政支出预算表 " sheetId="10" r:id="rId10"/>
    <sheet name="表10-丹凤县2019年县本级政府公共预算支出经济科目预算表" sheetId="11" r:id="rId11"/>
    <sheet name="表11-2019年公共财政预算税收返还和转移支付表" sheetId="12" r:id="rId12"/>
    <sheet name="表12-2018年财政转移支付分项目分地区预算表" sheetId="13" r:id="rId13"/>
    <sheet name="表13-2018年“三公”经费预算表" sheetId="14" r:id="rId14"/>
    <sheet name="表14-2018年政府性基金收入执行" sheetId="15" r:id="rId15"/>
    <sheet name="表15-2018年政府性基金支出执行" sheetId="16" r:id="rId16"/>
    <sheet name="表16-2018年政府专项债务限额和余额情况表" sheetId="17" r:id="rId17"/>
    <sheet name="表17-2019年政府性基金收入预算" sheetId="18" r:id="rId18"/>
    <sheet name="表18-2019年政府性基金支出预算" sheetId="19" r:id="rId19"/>
    <sheet name="表19-2019年政府性基金转移支付表" sheetId="20" r:id="rId20"/>
    <sheet name="表20-2018年国有与资本经营预算收入执行表" sheetId="21" r:id="rId21"/>
    <sheet name="表21-2018年国有资本经营预算支出执行表" sheetId="22" r:id="rId22"/>
    <sheet name="表22-2019年国有与资本经营预算收入表 " sheetId="23" r:id="rId23"/>
    <sheet name="表23-2019年国有资本经营预算支出表 " sheetId="24" r:id="rId24"/>
    <sheet name="表24-2019年国有资本经营转移支付预算表" sheetId="25" r:id="rId25"/>
    <sheet name="表25-2019年社会保险基金收入执行" sheetId="26" r:id="rId26"/>
    <sheet name="表26-2018年社会保险基金支出执行" sheetId="27" r:id="rId27"/>
    <sheet name="表27-2019年社会保险基金收入预算" sheetId="28" r:id="rId28"/>
    <sheet name="表28-2019年社会保险基金支出预算" sheetId="29" r:id="rId29"/>
  </sheets>
  <definedNames>
    <definedName name="_xlnm._FilterDatabase" localSheetId="6" hidden="1">'表6-丹凤县2019年公共财政支出预算表'!$A$4:$H$4</definedName>
    <definedName name="_xlnm._FilterDatabase" localSheetId="9" hidden="1">'表9-丹凤县2019年县本级公共财政支出预算表 '!$A$4:$H$4</definedName>
    <definedName name="_xlnm.Print_Area" localSheetId="17">'表17-2019年政府性基金收入预算'!$A$1:$D$8</definedName>
    <definedName name="_xlnm.Print_Area" localSheetId="19">'表19-2019年政府性基金转移支付表'!$A$1:$D$15</definedName>
    <definedName name="_xlnm.Print_Area" localSheetId="4">'表4-2018年政府一般债务限额和余额情况表 '!$B$1:$D$18</definedName>
    <definedName name="_xlnm.Print_Area" localSheetId="5">'表5-丹凤县2019年公共财政收入预算表'!$A$1:$E$28</definedName>
    <definedName name="_xlnm.Print_Titles" localSheetId="10">'表10-丹凤县2019年县本级政府公共预算支出经济科目预算表'!$A:$B,'表10-丹凤县2019年县本级政府公共预算支出经济科目预算表'!$1:$4</definedName>
    <definedName name="_xlnm.Print_Titles" localSheetId="18">'表18-2019年政府性基金支出预算'!$1:$3</definedName>
    <definedName name="_xlnm.Print_Titles" localSheetId="6">'表6-丹凤县2019年公共财政支出预算表'!$1:$4</definedName>
    <definedName name="_xlnm.Print_Titles" localSheetId="7">'表7-丹凤县2019年政府公共预算支出经济科目预算表 '!$A:$B,'表7-丹凤县2019年政府公共预算支出经济科目预算表 '!$1:$4</definedName>
    <definedName name="_xlnm.Print_Titles" localSheetId="8">'表8-丹凤县2019年政府预算基本支出经济科目预算表'!$A:$B,'表8-丹凤县2019年政府预算基本支出经济科目预算表'!$1:$4</definedName>
    <definedName name="_xlnm.Print_Titles" localSheetId="9">'表9-丹凤县2019年县本级公共财政支出预算表 '!$1:$4</definedName>
  </definedNames>
  <calcPr fullCalcOnLoad="1"/>
</workbook>
</file>

<file path=xl/sharedStrings.xml><?xml version="1.0" encoding="utf-8"?>
<sst xmlns="http://schemas.openxmlformats.org/spreadsheetml/2006/main" count="3768" uniqueCount="1770">
  <si>
    <t xml:space="preserve">    废弃电器电子产品处理基金支出</t>
  </si>
  <si>
    <t xml:space="preserve">        信息系统建设</t>
  </si>
  <si>
    <t xml:space="preserve">        基金征管经费</t>
  </si>
  <si>
    <t xml:space="preserve">        其他废弃电器电子产品处理基金支出</t>
  </si>
  <si>
    <t xml:space="preserve">        管理费用支出</t>
  </si>
  <si>
    <t xml:space="preserve">        廉租住房支出★</t>
  </si>
  <si>
    <t xml:space="preserve">        公共租赁住房支出</t>
  </si>
  <si>
    <t xml:space="preserve">        保障性住房租金补贴★</t>
  </si>
  <si>
    <t xml:space="preserve">        其他政府住房基金支出</t>
  </si>
  <si>
    <t xml:space="preserve">        征地和拆迁补偿支出</t>
  </si>
  <si>
    <t xml:space="preserve">        廉租住房支出</t>
  </si>
  <si>
    <t xml:space="preserve">        教育资金安排的支出</t>
  </si>
  <si>
    <t xml:space="preserve">        支付破产或改制企业职工安置费</t>
  </si>
  <si>
    <t xml:space="preserve">        棚户区改造支出</t>
  </si>
  <si>
    <t xml:space="preserve">        农田水利建设资金安排的支出</t>
  </si>
  <si>
    <t xml:space="preserve">    城市公用事业附加安排的支出</t>
  </si>
  <si>
    <t xml:space="preserve">        城市公共设施</t>
  </si>
  <si>
    <t xml:space="preserve">        城市环境卫生</t>
  </si>
  <si>
    <t xml:space="preserve">        公有房屋</t>
  </si>
  <si>
    <t xml:space="preserve">        城市防洪</t>
  </si>
  <si>
    <t xml:space="preserve">        其他城市公用事业附加安排的支出</t>
  </si>
  <si>
    <t xml:space="preserve">        其他国有土地收益基金支出</t>
  </si>
  <si>
    <t xml:space="preserve">        耕地开发专项支出</t>
  </si>
  <si>
    <t xml:space="preserve">        基本农田建设和保护支出</t>
  </si>
  <si>
    <t xml:space="preserve">        土地整理支出</t>
  </si>
  <si>
    <t xml:space="preserve">        用于地震灾后恢复重建的支出</t>
  </si>
  <si>
    <t xml:space="preserve">        其他城市基础设施配套费安排的支出</t>
  </si>
  <si>
    <t xml:space="preserve">    新菜地开发建设基金支出</t>
  </si>
  <si>
    <t xml:space="preserve">        开发新菜地工程</t>
  </si>
  <si>
    <t xml:space="preserve">        改造老菜地工程</t>
  </si>
  <si>
    <t xml:space="preserve">        设备购置</t>
  </si>
  <si>
    <t xml:space="preserve">        技术培训与推广</t>
  </si>
  <si>
    <t xml:space="preserve">        其他新菜地开发建设基金支出</t>
  </si>
  <si>
    <t xml:space="preserve">    育林基金支出</t>
  </si>
  <si>
    <t xml:space="preserve">        林业有害生物防治</t>
  </si>
  <si>
    <t xml:space="preserve">        森林防火</t>
  </si>
  <si>
    <t xml:space="preserve">        其他育林基金支出</t>
  </si>
  <si>
    <t xml:space="preserve">    森林植被恢复费安排的支出</t>
  </si>
  <si>
    <t xml:space="preserve">        林地调查规划设计</t>
  </si>
  <si>
    <t xml:space="preserve">        林地整理</t>
  </si>
  <si>
    <t xml:space="preserve">        森林资源管护</t>
  </si>
  <si>
    <t xml:space="preserve">        其他森林植被恢复费安排的支出</t>
  </si>
  <si>
    <t xml:space="preserve">    中央水利建设基金支出</t>
  </si>
  <si>
    <t xml:space="preserve">        水利工程维护</t>
  </si>
  <si>
    <t xml:space="preserve">        防洪工程含应急度汛</t>
  </si>
  <si>
    <t xml:space="preserve">        其他中央水利建设基金支出</t>
  </si>
  <si>
    <t xml:space="preserve">    地方水利建设基金支出</t>
  </si>
  <si>
    <t xml:space="preserve">        其他地方水利建设基金支出</t>
  </si>
  <si>
    <t xml:space="preserve">    大中型水库库区基金支出</t>
  </si>
  <si>
    <t xml:space="preserve">        解决移民遗留问题</t>
  </si>
  <si>
    <t xml:space="preserve">        库区防护工程维护</t>
  </si>
  <si>
    <t xml:space="preserve">        其他大中型水库库区基金支出</t>
  </si>
  <si>
    <t xml:space="preserve">    三峡水库库区基金支出</t>
  </si>
  <si>
    <t xml:space="preserve">        库区维护和管理</t>
  </si>
  <si>
    <t xml:space="preserve">        其他三峡水库库区基金支出</t>
  </si>
  <si>
    <t xml:space="preserve">    南水北调工程基金支出</t>
  </si>
  <si>
    <t xml:space="preserve">        偿还南水北调工程贷款本息</t>
  </si>
  <si>
    <t xml:space="preserve">    国家重大水利工程建设基金支出</t>
  </si>
  <si>
    <t xml:space="preserve">        三峡工程后续工作</t>
  </si>
  <si>
    <t xml:space="preserve">        地方重大水利工程建设</t>
  </si>
  <si>
    <t xml:space="preserve">        其他重大水利工程建设基金支出</t>
  </si>
  <si>
    <t xml:space="preserve">    水土保持补偿费安排的支出★</t>
  </si>
  <si>
    <t xml:space="preserve">        综合治理和生态修复★</t>
  </si>
  <si>
    <t xml:space="preserve">        预防保护和监督管理★</t>
  </si>
  <si>
    <t xml:space="preserve">        其他水土保持补偿费安排的支出★</t>
  </si>
  <si>
    <t>七、交通运输支出</t>
  </si>
  <si>
    <t xml:space="preserve">        船舶港务费安排的支出</t>
  </si>
  <si>
    <t xml:space="preserve">        长江口航道维护支出</t>
  </si>
  <si>
    <t xml:space="preserve">    海南省高等级公路车辆通行附加费安排的支出</t>
  </si>
  <si>
    <t xml:space="preserve">        公路建设</t>
  </si>
  <si>
    <t xml:space="preserve">        公路还贷</t>
  </si>
  <si>
    <t xml:space="preserve">        其他海南省高等级公路车辆通行附加费安排的支出</t>
  </si>
  <si>
    <t xml:space="preserve">    转让政府还贷道路收费权收入安排的支出</t>
  </si>
  <si>
    <t xml:space="preserve">        其他转让政府还贷道路收费权收入安排的支出</t>
  </si>
  <si>
    <t xml:space="preserve">    车辆通行费安排的支出</t>
  </si>
  <si>
    <t xml:space="preserve">        政府还贷公路养护</t>
  </si>
  <si>
    <t xml:space="preserve">        政府还贷公路管理</t>
  </si>
  <si>
    <t xml:space="preserve">        其他车辆通行费安排的支出</t>
  </si>
  <si>
    <t xml:space="preserve">    港口建设费安排的支出</t>
  </si>
  <si>
    <t xml:space="preserve">        航道建设和维护</t>
  </si>
  <si>
    <t xml:space="preserve">        航运保障系统建设</t>
  </si>
  <si>
    <t xml:space="preserve">        其他港口建设费安排的支出</t>
  </si>
  <si>
    <t xml:space="preserve">    铁路建设基金支出</t>
  </si>
  <si>
    <t xml:space="preserve">        铁路建设投资</t>
  </si>
  <si>
    <t xml:space="preserve">        购置铁路机车车辆</t>
  </si>
  <si>
    <t xml:space="preserve">        铁路还贷</t>
  </si>
  <si>
    <t xml:space="preserve">        建设项目铺底资金</t>
  </si>
  <si>
    <t xml:space="preserve">        勘测设计</t>
  </si>
  <si>
    <t xml:space="preserve">        注册资本金</t>
  </si>
  <si>
    <t xml:space="preserve">        周转资金</t>
  </si>
  <si>
    <t xml:space="preserve">        其他铁路建设基金支出</t>
  </si>
  <si>
    <t xml:space="preserve">    船舶油污损害赔偿基金支出</t>
  </si>
  <si>
    <t xml:space="preserve">        应急处置费用</t>
  </si>
  <si>
    <t xml:space="preserve">        控制清除污染</t>
  </si>
  <si>
    <t xml:space="preserve">        损失补偿</t>
  </si>
  <si>
    <t xml:space="preserve">        生态恢复</t>
  </si>
  <si>
    <t xml:space="preserve">        监视监测</t>
  </si>
  <si>
    <t xml:space="preserve">        其他船舶油污损害赔偿基金支出</t>
  </si>
  <si>
    <t xml:space="preserve">    民航发展基金支出</t>
  </si>
  <si>
    <t xml:space="preserve">        民航机场建设</t>
  </si>
  <si>
    <t xml:space="preserve">        民航安全</t>
  </si>
  <si>
    <t>预备费</t>
  </si>
  <si>
    <t>预算数</t>
  </si>
  <si>
    <t>二、上级补助收入</t>
  </si>
  <si>
    <t xml:space="preserve">   1、返还性收入</t>
  </si>
  <si>
    <t xml:space="preserve">        营改增基数返还收入</t>
  </si>
  <si>
    <t xml:space="preserve">        增值税和消费税税收返还收入</t>
  </si>
  <si>
    <t xml:space="preserve">        所得税基数返还收入</t>
  </si>
  <si>
    <t xml:space="preserve">        成品油价格和税费改革税收返还收入</t>
  </si>
  <si>
    <t xml:space="preserve">   2、一般转移支付收入</t>
  </si>
  <si>
    <t xml:space="preserve">        体制补助收入</t>
  </si>
  <si>
    <t xml:space="preserve">        均衡性转移支付补助收入</t>
  </si>
  <si>
    <t xml:space="preserve">        重点生态功能区转移支付收入</t>
  </si>
  <si>
    <t xml:space="preserve">        调整工资转移支付补助收入</t>
  </si>
  <si>
    <t xml:space="preserve">        农村税费改革补助收入</t>
  </si>
  <si>
    <t xml:space="preserve">        结算补助收入</t>
  </si>
  <si>
    <t xml:space="preserve">        激励性转移支付补助收入</t>
  </si>
  <si>
    <t xml:space="preserve">        企事业单位预算划转补助收入</t>
  </si>
  <si>
    <t xml:space="preserve">        教育转移支付收入</t>
  </si>
  <si>
    <t xml:space="preserve">        医疗卫生转移支付收入</t>
  </si>
  <si>
    <t xml:space="preserve">        其他一般性转移支付收入</t>
  </si>
  <si>
    <t xml:space="preserve">        县级基本财力保障补助</t>
  </si>
  <si>
    <t xml:space="preserve">   3、专项转移支付收入</t>
  </si>
  <si>
    <t>一、地方一般预算收入</t>
  </si>
  <si>
    <t>一、一般公共预算支出</t>
  </si>
  <si>
    <t>二、专项上解支出</t>
  </si>
  <si>
    <t xml:space="preserve">   2、工商、质监、地税、养老上解</t>
  </si>
  <si>
    <t>单位：万元</t>
  </si>
  <si>
    <t>金  额</t>
  </si>
  <si>
    <t>备  注</t>
  </si>
  <si>
    <t>项  目</t>
  </si>
  <si>
    <t>期初余额</t>
  </si>
  <si>
    <t>当期新增</t>
  </si>
  <si>
    <t>当期减少</t>
  </si>
  <si>
    <t>期末余额</t>
  </si>
  <si>
    <t>债务限额</t>
  </si>
  <si>
    <t xml:space="preserve">    政府办公厅（室）及相关机构事务</t>
  </si>
  <si>
    <t>二、社会保障和就业支出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</si>
  <si>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大中型水库移民后期扶持基金支出</t>
    </r>
  </si>
  <si>
    <t>五、债务还本支出</t>
  </si>
  <si>
    <t xml:space="preserve">        航线和机场补贴</t>
  </si>
  <si>
    <t xml:space="preserve">        民航科教和信息</t>
  </si>
  <si>
    <t xml:space="preserve">        民航节能减排</t>
  </si>
  <si>
    <t xml:space="preserve">        通用航空发展</t>
  </si>
  <si>
    <t xml:space="preserve">        征管经费</t>
  </si>
  <si>
    <t xml:space="preserve">        其他民航发展基金支出</t>
  </si>
  <si>
    <t xml:space="preserve">        无线电频率占用费安排的支出</t>
  </si>
  <si>
    <t xml:space="preserve">    散装水泥专项资金支出</t>
  </si>
  <si>
    <t xml:space="preserve">        建设专用设施</t>
  </si>
  <si>
    <t xml:space="preserve">        专用设备购置和维修</t>
  </si>
  <si>
    <t xml:space="preserve">        贷款贴息</t>
  </si>
  <si>
    <t xml:space="preserve">        技术研发与推广</t>
  </si>
  <si>
    <t xml:space="preserve">        宣传</t>
  </si>
  <si>
    <t xml:space="preserve">        其他散装水泥专项资金支出</t>
  </si>
  <si>
    <t xml:space="preserve">        示范项目补贴</t>
  </si>
  <si>
    <t xml:space="preserve">        其他新型墙体材料专项基金支出</t>
  </si>
  <si>
    <t xml:space="preserve">    农网还贷资金支出</t>
  </si>
  <si>
    <t xml:space="preserve">        地方农网还贷资金支出</t>
  </si>
  <si>
    <t xml:space="preserve">        其他农网还贷资金支出</t>
  </si>
  <si>
    <t xml:space="preserve">    山西省煤炭可持续发展基金支出</t>
  </si>
  <si>
    <t xml:space="preserve">        生态环境治理</t>
  </si>
  <si>
    <t xml:space="preserve">        资源地区转型和接替产业发展</t>
  </si>
  <si>
    <t xml:space="preserve">        解决社会问题</t>
  </si>
  <si>
    <t xml:space="preserve">        其他山西省煤炭可持续发展基金支出</t>
  </si>
  <si>
    <t xml:space="preserve">    电力改革预留资产变现收入安排的支出</t>
  </si>
  <si>
    <t xml:space="preserve">    旅游发展基金支出</t>
  </si>
  <si>
    <t xml:space="preserve">        宣传促销</t>
  </si>
  <si>
    <t xml:space="preserve">        行业规划</t>
  </si>
  <si>
    <t xml:space="preserve">        旅游事业补助</t>
  </si>
  <si>
    <t xml:space="preserve">        地方旅游开发项目补助</t>
  </si>
  <si>
    <t xml:space="preserve">        其他旅游发展基金支出</t>
  </si>
  <si>
    <t xml:space="preserve">        福利彩票发行机构的业务费支出★</t>
  </si>
  <si>
    <t xml:space="preserve">        体育彩票发行机构的业务费支出★</t>
  </si>
  <si>
    <t xml:space="preserve">        福利彩票销售机构的业务费支出★</t>
  </si>
  <si>
    <t xml:space="preserve">        体育彩票销售机构的业务费支出★</t>
  </si>
  <si>
    <t xml:space="preserve">        彩票兑奖周转金支出★</t>
  </si>
  <si>
    <t xml:space="preserve">        彩票发行销售风险基金支出★</t>
  </si>
  <si>
    <t xml:space="preserve">        彩票市场调控资金支出★</t>
  </si>
  <si>
    <t xml:space="preserve">        其他彩票发行销售机构业务费安排的支出★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</si>
  <si>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</si>
  <si>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</si>
  <si>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</si>
  <si>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</si>
  <si>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</si>
  <si>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用于城市医疗救助的彩票公益金支出</t>
  </si>
  <si>
    <t xml:space="preserve">        用于农村医疗救助的彩票公益金支出</t>
  </si>
  <si>
    <t xml:space="preserve">        用于文化事业的彩票公益金支出</t>
  </si>
  <si>
    <t xml:space="preserve">        用于法律援助的彩票公益金支出</t>
  </si>
  <si>
    <t xml:space="preserve">        用于城乡医疗救助的彩票公益金支出★</t>
  </si>
  <si>
    <t xml:space="preserve">    支    出    总    计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</si>
  <si>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</si>
  <si>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</si>
  <si>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</si>
  <si>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</si>
  <si>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</si>
  <si>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</si>
  <si>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</si>
  <si>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</si>
  <si>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</si>
  <si>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</si>
  <si>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</si>
  <si>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</si>
  <si>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</si>
  <si>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</si>
  <si>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</si>
  <si>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</si>
  <si>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</si>
  <si>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</si>
  <si>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</si>
  <si>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</si>
  <si>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</si>
  <si>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</si>
  <si>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</si>
  <si>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</si>
  <si>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</si>
  <si>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</si>
  <si>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</si>
  <si>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</si>
  <si>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</si>
  <si>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</si>
  <si>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</si>
  <si>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</si>
  <si>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</si>
  <si>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</si>
  <si>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</si>
  <si>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</si>
  <si>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</si>
  <si>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</si>
  <si>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</si>
  <si>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</si>
  <si>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</si>
  <si>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</si>
  <si>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</si>
  <si>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</si>
  <si>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</si>
  <si>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</si>
  <si>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</si>
  <si>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</si>
  <si>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</si>
  <si>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</si>
  <si>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</si>
  <si>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</si>
  <si>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</si>
  <si>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</si>
  <si>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</si>
  <si>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</si>
  <si>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</si>
  <si>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</si>
  <si>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</si>
  <si>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</si>
  <si>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</si>
  <si>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</si>
  <si>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</si>
  <si>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</si>
  <si>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</si>
  <si>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</si>
  <si>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</si>
  <si>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</si>
  <si>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</si>
  <si>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</si>
  <si>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</si>
  <si>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农业综合开发</t>
  </si>
  <si>
    <t xml:space="preserve">        土地治理</t>
  </si>
  <si>
    <t xml:space="preserve">        科技示范</t>
  </si>
  <si>
    <t xml:space="preserve">        其他农业综合开发支出</t>
  </si>
  <si>
    <t xml:space="preserve">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</si>
  <si>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</si>
  <si>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</si>
  <si>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</si>
  <si>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</si>
  <si>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</si>
  <si>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</si>
  <si>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</si>
  <si>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</si>
  <si>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其他农林水支出</t>
  </si>
  <si>
    <t xml:space="preserve">        化解其他公益性乡村债务支出</t>
  </si>
  <si>
    <t xml:space="preserve">        其他农林水支出</t>
  </si>
  <si>
    <t xml:space="preserve">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</si>
  <si>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</si>
  <si>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</si>
  <si>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</si>
  <si>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</si>
  <si>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</si>
  <si>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</si>
  <si>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</si>
  <si>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</si>
  <si>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</si>
  <si>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</si>
  <si>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</si>
  <si>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</si>
  <si>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</si>
  <si>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</si>
  <si>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</si>
  <si>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</si>
  <si>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</si>
  <si>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</si>
  <si>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</si>
  <si>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</si>
  <si>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</si>
  <si>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</si>
  <si>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</si>
  <si>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</si>
  <si>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</si>
  <si>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</si>
  <si>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</si>
  <si>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</si>
  <si>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</si>
  <si>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</si>
  <si>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</si>
  <si>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</si>
  <si>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</si>
  <si>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</si>
  <si>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</si>
  <si>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</si>
  <si>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</si>
  <si>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</si>
  <si>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</si>
  <si>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</si>
  <si>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</si>
  <si>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</si>
  <si>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</si>
  <si>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</si>
  <si>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</si>
  <si>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邮政业支出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</si>
  <si>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</si>
  <si>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</si>
  <si>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</si>
  <si>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</si>
  <si>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</si>
  <si>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</si>
  <si>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</si>
  <si>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</si>
  <si>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</si>
  <si>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</si>
  <si>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</si>
  <si>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</si>
  <si>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</si>
  <si>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</si>
  <si>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</si>
  <si>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</si>
  <si>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</si>
  <si>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</si>
  <si>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</si>
  <si>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</si>
  <si>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</si>
  <si>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</si>
  <si>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</si>
  <si>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</si>
  <si>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</si>
  <si>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</si>
  <si>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</si>
  <si>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</si>
  <si>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</si>
  <si>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</si>
  <si>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</si>
  <si>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</si>
  <si>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</si>
  <si>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</si>
  <si>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</si>
  <si>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</si>
  <si>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</si>
  <si>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</si>
  <si>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</si>
  <si>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>50405大型修缮</t>
  </si>
  <si>
    <t>50499其他资本性支出</t>
  </si>
  <si>
    <t>50701费用补贴</t>
  </si>
  <si>
    <t>50702利息补贴</t>
  </si>
  <si>
    <t>50799其他对企业补助</t>
  </si>
  <si>
    <t>50801对企业资本性支出（一）</t>
  </si>
  <si>
    <t>50802对企业资本性支出（二）</t>
  </si>
  <si>
    <t>51002对社会保险基金补助</t>
  </si>
  <si>
    <t>51201国内债务还本</t>
  </si>
  <si>
    <t>51202国外债务还本</t>
  </si>
  <si>
    <t>51301上下级政府间转移性支出</t>
  </si>
  <si>
    <t>51302援助其他地区支出</t>
  </si>
  <si>
    <t>51303债务转贷</t>
  </si>
  <si>
    <t>51304调出资金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</si>
  <si>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</si>
  <si>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</si>
  <si>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</si>
  <si>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</si>
  <si>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</si>
  <si>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</si>
  <si>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</si>
  <si>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</si>
  <si>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</si>
  <si>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</si>
  <si>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</si>
  <si>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</si>
  <si>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</si>
  <si>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</si>
  <si>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</si>
  <si>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</si>
  <si>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</si>
  <si>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其他资本性支出</t>
  </si>
  <si>
    <t>工资性支出</t>
  </si>
  <si>
    <t>商品和服务支出</t>
  </si>
  <si>
    <t>资本性支出（一）</t>
  </si>
  <si>
    <t>社会福利和救助</t>
  </si>
  <si>
    <t>助学金</t>
  </si>
  <si>
    <t>个人农业生产补贴</t>
  </si>
  <si>
    <t>离退休费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</si>
  <si>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</si>
  <si>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</si>
  <si>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</si>
  <si>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</si>
  <si>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</si>
  <si>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</si>
  <si>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</si>
  <si>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对民间非营利组织和群众性自治补贴</t>
  </si>
  <si>
    <t>科    目</t>
  </si>
  <si>
    <t>总  计</t>
  </si>
  <si>
    <t>合  计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</si>
  <si>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</si>
  <si>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</si>
  <si>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</si>
  <si>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</si>
  <si>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</si>
  <si>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    煤炭安全</t>
  </si>
  <si>
    <t xml:space="preserve">        其他安全生产监管支出</t>
  </si>
  <si>
    <t xml:space="preserve">    国有资产监管</t>
  </si>
  <si>
    <t xml:space="preserve">        国有企业监事会专项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</si>
  <si>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</si>
  <si>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</si>
  <si>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</si>
  <si>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</si>
  <si>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</si>
  <si>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</si>
  <si>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</si>
  <si>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</si>
  <si>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</si>
  <si>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</si>
  <si>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</si>
  <si>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</si>
  <si>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民贸民品贷款贴息</t>
  </si>
  <si>
    <t xml:space="preserve">        其他商业流通事务支出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</si>
  <si>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</si>
  <si>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</si>
  <si>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</si>
  <si>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</si>
  <si>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</si>
  <si>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</si>
  <si>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</si>
  <si>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</si>
  <si>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</si>
  <si>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</si>
  <si>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</si>
  <si>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</si>
  <si>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</si>
  <si>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</si>
  <si>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</si>
  <si>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</si>
  <si>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</si>
  <si>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</si>
  <si>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</si>
  <si>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</si>
  <si>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国土资源调查</t>
  </si>
  <si>
    <t xml:space="preserve">        国土整治</t>
  </si>
  <si>
    <t xml:space="preserve">        土地资源储备支出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</si>
  <si>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</si>
  <si>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</si>
  <si>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</si>
  <si>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</si>
  <si>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</si>
  <si>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</si>
  <si>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</si>
  <si>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</si>
  <si>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</si>
  <si>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</si>
  <si>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</si>
  <si>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</si>
  <si>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</si>
  <si>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</si>
  <si>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</si>
  <si>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</si>
  <si>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</si>
  <si>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</si>
  <si>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</si>
  <si>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</si>
  <si>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</si>
  <si>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测绘事务</t>
  </si>
  <si>
    <t xml:space="preserve">        基础测绘</t>
  </si>
  <si>
    <t xml:space="preserve">        航空摄影</t>
  </si>
  <si>
    <t xml:space="preserve">        测绘工程建设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</si>
  <si>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科学技术管理</t>
    </r>
  </si>
  <si>
    <t xml:space="preserve">        其他测绘事务支出</t>
  </si>
  <si>
    <t xml:space="preserve">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</si>
  <si>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</si>
  <si>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</si>
  <si>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</si>
  <si>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</si>
  <si>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</si>
  <si>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</si>
  <si>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</si>
  <si>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</si>
  <si>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</si>
  <si>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</si>
  <si>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</si>
  <si>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</si>
  <si>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</si>
  <si>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</si>
  <si>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</si>
  <si>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</si>
  <si>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</si>
  <si>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</si>
  <si>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</si>
  <si>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</si>
  <si>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</si>
  <si>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</si>
  <si>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其他国土海洋气象等支出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</si>
  <si>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</si>
  <si>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</si>
  <si>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</si>
  <si>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</si>
  <si>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</si>
  <si>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</si>
  <si>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</si>
  <si>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</si>
  <si>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</si>
  <si>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</si>
  <si>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</si>
  <si>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</si>
  <si>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</si>
  <si>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</si>
  <si>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其他城乡社区住宅支出</t>
  </si>
  <si>
    <t xml:space="preserve">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</si>
  <si>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</si>
  <si>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</si>
  <si>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</si>
  <si>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</si>
  <si>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</si>
  <si>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</si>
  <si>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</si>
  <si>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</si>
  <si>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</si>
  <si>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</si>
  <si>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</si>
  <si>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</si>
  <si>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</si>
  <si>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</si>
  <si>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</si>
  <si>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</si>
  <si>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</si>
  <si>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</si>
  <si>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</si>
  <si>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</si>
  <si>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能源储备</t>
  </si>
  <si>
    <t xml:space="preserve">        石油储备支出</t>
  </si>
  <si>
    <t xml:space="preserve">        保障性住房租金补贴</t>
  </si>
  <si>
    <t xml:space="preserve">    其他政府性基金支出</t>
  </si>
  <si>
    <t xml:space="preserve">    彩票发行销售机构业务费安排的支出</t>
  </si>
  <si>
    <t xml:space="preserve">    烟草企业上缴专项收入安排的支出</t>
  </si>
  <si>
    <t xml:space="preserve">          城市维护建设税</t>
  </si>
  <si>
    <t xml:space="preserve">          印花税</t>
  </si>
  <si>
    <t xml:space="preserve">          土地增值税</t>
  </si>
  <si>
    <t xml:space="preserve">          车船税</t>
  </si>
  <si>
    <t>一、一般公共服务支出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</si>
  <si>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</si>
  <si>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</si>
  <si>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</si>
  <si>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</si>
  <si>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</si>
  <si>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</si>
  <si>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</si>
  <si>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</si>
  <si>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</si>
  <si>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</si>
  <si>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十八、粮油物资储备支出</t>
  </si>
  <si>
    <t>一、本级收入合计</t>
  </si>
  <si>
    <t>支出合计</t>
  </si>
  <si>
    <t>三、农林水支出</t>
  </si>
  <si>
    <t>十六、国土海洋气象等支出</t>
  </si>
  <si>
    <t>八、医疗卫生与计划生育支出</t>
  </si>
  <si>
    <t>十三、资源勘探信息等支出</t>
  </si>
  <si>
    <t>一、科学技术支出</t>
  </si>
  <si>
    <t>一、政府性基金支出合计</t>
  </si>
  <si>
    <t>六、商业服务业等支出</t>
  </si>
  <si>
    <t>二十三、债务还本支出</t>
  </si>
  <si>
    <t xml:space="preserve">    地方政府一般债务还本</t>
  </si>
  <si>
    <t xml:space="preserve">        地方政府一般债券还本</t>
  </si>
  <si>
    <t xml:space="preserve">        地方政府向国外政府借款还本支出</t>
  </si>
  <si>
    <t xml:space="preserve">        地方政府向国际组织借款还本支出</t>
  </si>
  <si>
    <t xml:space="preserve">    地方政府一般债务付息支出</t>
  </si>
  <si>
    <t xml:space="preserve">        地方政府一般债券付息支出</t>
  </si>
  <si>
    <t xml:space="preserve">        地方政府向国外政府借款付息支出</t>
  </si>
  <si>
    <t xml:space="preserve">        地方政府向国际组织借款付息支出</t>
  </si>
  <si>
    <t>二十五、债务发行费用支出</t>
  </si>
  <si>
    <t xml:space="preserve">    地方政府一般债务发行费用支出</t>
  </si>
  <si>
    <t xml:space="preserve">        地方政府其他债务还本支出</t>
  </si>
  <si>
    <t xml:space="preserve">    国家电影事业发展专项资金及对应专项债务收入安排的支出</t>
  </si>
  <si>
    <t xml:space="preserve">    小型水库移民扶助基金及对应专项债务收入安排的支出</t>
  </si>
  <si>
    <t xml:space="preserve">    政府住房基金及对应专项债务收入安排的支出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</si>
  <si>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</si>
  <si>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</si>
  <si>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</si>
  <si>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</si>
  <si>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新型墙体材料专项基金及对应专项债务收入安排的支出</t>
  </si>
  <si>
    <t xml:space="preserve">    城市基础设施配套费及对应专项债务收入安排的支出</t>
  </si>
  <si>
    <t xml:space="preserve">    彩票公益金及对应专项债务收入安排的支出</t>
  </si>
  <si>
    <t>十一、债务还本支出</t>
  </si>
  <si>
    <t xml:space="preserve">    地方政府专项债务还本支出</t>
  </si>
  <si>
    <t xml:space="preserve">        国有土地使用权出让金债务还本支出</t>
  </si>
  <si>
    <t xml:space="preserve">        国有土地收益基金债务还本支出</t>
  </si>
  <si>
    <t xml:space="preserve">    地方政府专项债务付息支出</t>
  </si>
  <si>
    <t xml:space="preserve">        国有土地收益基金债务付息支出</t>
  </si>
  <si>
    <t>十三、债务发行费用支出</t>
  </si>
  <si>
    <t xml:space="preserve">    地方政府专项债务发行费用支出</t>
  </si>
  <si>
    <t xml:space="preserve">        国有土地使用权出让金债务发行费用支出</t>
  </si>
  <si>
    <t xml:space="preserve">        国有土地收益基金债务发行费用支出</t>
  </si>
  <si>
    <t>十五、金融支出</t>
  </si>
  <si>
    <t>三、国有土地使用权出让金收入</t>
  </si>
  <si>
    <t>一、城乡社区支出</t>
  </si>
  <si>
    <t xml:space="preserve">    财政对基本养老保险基金的补助</t>
  </si>
  <si>
    <t xml:space="preserve">    其他社会保障和就业支出</t>
  </si>
  <si>
    <t xml:space="preserve">        财政对城乡基本养老保险基金的补助</t>
  </si>
  <si>
    <t xml:space="preserve">        财政对其他基本养老保险基金的补助</t>
  </si>
  <si>
    <t xml:space="preserve">        财政对失业保险基金的补助</t>
  </si>
  <si>
    <t xml:space="preserve">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</si>
  <si>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</si>
  <si>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</si>
  <si>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    其他财政对社会保险基金的补助</t>
  </si>
  <si>
    <t xml:space="preserve">    财政对基本医疗保险基金的补助</t>
  </si>
  <si>
    <t xml:space="preserve">    医疗救助</t>
  </si>
  <si>
    <t xml:space="preserve">        城乡医疗救助</t>
  </si>
  <si>
    <t xml:space="preserve">        其他医疗救助支出</t>
  </si>
  <si>
    <t xml:space="preserve">    普惠金融发展支出</t>
  </si>
  <si>
    <t xml:space="preserve">        农业保费补贴</t>
  </si>
  <si>
    <t xml:space="preserve">        补充小额担保贷款基金</t>
  </si>
  <si>
    <t xml:space="preserve">        其他普惠金融发展支持</t>
  </si>
  <si>
    <t>附件2</t>
  </si>
  <si>
    <t xml:space="preserve">单位：万元  </t>
  </si>
  <si>
    <t xml:space="preserve">               单位:万元  </t>
  </si>
  <si>
    <t xml:space="preserve">                            单位：万元</t>
  </si>
  <si>
    <t xml:space="preserve">          捐赠收入</t>
  </si>
  <si>
    <t xml:space="preserve">          政府住房基金收入</t>
  </si>
  <si>
    <t xml:space="preserve">          其他收入</t>
  </si>
  <si>
    <t>十九、其他支出</t>
  </si>
  <si>
    <t>二十、债务付息支出</t>
  </si>
  <si>
    <t xml:space="preserve">    其中：增值税</t>
  </si>
  <si>
    <r>
      <t xml:space="preserve">          </t>
    </r>
    <r>
      <rPr>
        <b/>
        <sz val="11"/>
        <rFont val="宋体"/>
        <family val="0"/>
      </rPr>
      <t>行政事业性收费收入</t>
    </r>
  </si>
  <si>
    <t>债务利息及费用支出</t>
  </si>
  <si>
    <t>对事业单位经常性补助</t>
  </si>
  <si>
    <r>
      <t xml:space="preserve">          </t>
    </r>
    <r>
      <rPr>
        <b/>
        <sz val="11"/>
        <rFont val="宋体"/>
        <family val="0"/>
      </rPr>
      <t>国有资源（资产）有偿使用收入</t>
    </r>
  </si>
  <si>
    <t>2018年预算数</t>
  </si>
  <si>
    <t>合计</t>
  </si>
  <si>
    <t>可用财力安排的预算数</t>
  </si>
  <si>
    <t>提前告知专项转移支付</t>
  </si>
  <si>
    <t>一、文化体育与传媒支出</t>
  </si>
  <si>
    <t>二、社会保障和就业支出</t>
  </si>
  <si>
    <t>三、城乡社区支出</t>
  </si>
  <si>
    <t xml:space="preserve">    地方政府专项债务还本支出</t>
  </si>
  <si>
    <t xml:space="preserve">        国有土地使用权出让金债务还本支出</t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</si>
  <si>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政协会议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</si>
  <si>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社区矫正</t>
    </r>
  </si>
  <si>
    <t xml:space="preserve">        其他行政事业单位离退休支出</t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</si>
  <si>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机关事业单位基本养老保险缴费支出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</si>
  <si>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对机关事业单位基本养老保险基金的补助</t>
    </r>
  </si>
  <si>
    <t xml:space="preserve">        就业创业服务补贴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</si>
  <si>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行政事业单位医疗</t>
    </r>
  </si>
  <si>
    <t>住房公积金</t>
  </si>
  <si>
    <t>房屋建筑物购建</t>
  </si>
  <si>
    <t>50401房屋建筑物购建</t>
  </si>
  <si>
    <t>50402基础设施建设</t>
  </si>
  <si>
    <t>50403公务用车购置</t>
  </si>
  <si>
    <t>50404设备购置</t>
  </si>
  <si>
    <t>51003补充全国社会保障基金</t>
  </si>
  <si>
    <t>单位：万元</t>
  </si>
  <si>
    <t>其他支出</t>
  </si>
  <si>
    <t>十六、住房保障支出</t>
  </si>
  <si>
    <t>十七、粮油物资储备支出</t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</si>
  <si>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行政单位医疗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</si>
  <si>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事业单位医疗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</si>
  <si>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公务员医疗补助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</si>
  <si>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优抚对象医疗补助</t>
    </r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</si>
  <si>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优抚对象医疗</t>
    </r>
  </si>
  <si>
    <t xml:space="preserve">        减排专项支出</t>
  </si>
  <si>
    <t xml:space="preserve">        产业化发展</t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</si>
  <si>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成品油价格改革对交通运输的补贴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</si>
  <si>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对农村道路客运的补贴</t>
    </r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</si>
  <si>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车辆购置税支出</t>
    </r>
  </si>
  <si>
    <r>
      <t xml:space="preserve">  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>车辆购置税用于农村公路建设支出</t>
    </r>
  </si>
  <si>
    <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物资事务</t>
    </r>
  </si>
  <si>
    <r>
      <t xml:space="preserve">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物资轮换</t>
    </r>
  </si>
  <si>
    <t>备      注</t>
  </si>
  <si>
    <t xml:space="preserve">        民贸企业补贴</t>
  </si>
  <si>
    <t xml:space="preserve">        其他资源勘探信息等支出</t>
  </si>
  <si>
    <t xml:space="preserve">    其他资源勘探信息等支出</t>
  </si>
  <si>
    <t xml:space="preserve">        行业监管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</si>
  <si>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</si>
  <si>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</si>
  <si>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</si>
  <si>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目标价格补贴</t>
  </si>
  <si>
    <t xml:space="preserve">        农业资源保护修复与利用</t>
  </si>
  <si>
    <t xml:space="preserve">        防灾救灾</t>
  </si>
  <si>
    <t xml:space="preserve">        科技转化与推广服务</t>
  </si>
  <si>
    <t xml:space="preserve">    江河湖库流域治理与保护</t>
  </si>
  <si>
    <t xml:space="preserve">        水源地建设与保护</t>
  </si>
  <si>
    <t xml:space="preserve">        河流治理与保护</t>
  </si>
  <si>
    <t xml:space="preserve">        湖库生态环境保护</t>
  </si>
  <si>
    <t xml:space="preserve">        地下水修复与保护</t>
  </si>
  <si>
    <t xml:space="preserve">        其他江河湖库流域治理与保护</t>
  </si>
  <si>
    <t xml:space="preserve">        农村电网建设</t>
  </si>
  <si>
    <t xml:space="preserve">        三峡库区移民专项支出</t>
  </si>
  <si>
    <t xml:space="preserve">    循环经济</t>
  </si>
  <si>
    <t xml:space="preserve">    其他医疗卫生与计划生育支出</t>
  </si>
  <si>
    <t xml:space="preserve">        其他计划生育事务支出</t>
  </si>
  <si>
    <t xml:space="preserve">        计划生育服务</t>
  </si>
  <si>
    <t xml:space="preserve">        计划生育机构</t>
  </si>
  <si>
    <t xml:space="preserve">    计划生育事务</t>
  </si>
  <si>
    <t xml:space="preserve">        采供血机构</t>
  </si>
  <si>
    <t xml:space="preserve">        应急救治机构</t>
  </si>
  <si>
    <t xml:space="preserve">        精神卫生机构</t>
  </si>
  <si>
    <t xml:space="preserve">        妇幼保健机构</t>
  </si>
  <si>
    <t xml:space="preserve">        卫生监督机构</t>
  </si>
  <si>
    <t xml:space="preserve">        疾病预防控制机构</t>
  </si>
  <si>
    <t xml:space="preserve">        其他基层医疗卫生机构支出</t>
  </si>
  <si>
    <t xml:space="preserve">        乡镇卫生院</t>
  </si>
  <si>
    <t xml:space="preserve">        城市社区卫生机构</t>
  </si>
  <si>
    <t xml:space="preserve">    基层医疗卫生机构</t>
  </si>
  <si>
    <t xml:space="preserve">        处理医疗欠费</t>
  </si>
  <si>
    <t xml:space="preserve">        行业医院</t>
  </si>
  <si>
    <t xml:space="preserve">        其他专科医院</t>
  </si>
  <si>
    <t xml:space="preserve">        儿童医院</t>
  </si>
  <si>
    <t xml:space="preserve">        妇产医院</t>
  </si>
  <si>
    <t xml:space="preserve">        职业病防治医院</t>
  </si>
  <si>
    <t xml:space="preserve">        传染病医院</t>
  </si>
  <si>
    <t xml:space="preserve">        中医（民族）医院</t>
  </si>
  <si>
    <t xml:space="preserve">        综合医院</t>
  </si>
  <si>
    <t xml:space="preserve">        其他农村生活救助</t>
  </si>
  <si>
    <t xml:space="preserve">        其他城市生活救助</t>
  </si>
  <si>
    <t xml:space="preserve">    其他生活救助</t>
  </si>
  <si>
    <t xml:space="preserve">        城市特困人员供养支出</t>
  </si>
  <si>
    <t xml:space="preserve">    特困人员供养</t>
  </si>
  <si>
    <t xml:space="preserve">        流浪乞讨人员救助支出</t>
  </si>
  <si>
    <t xml:space="preserve">        临时救助支出</t>
  </si>
  <si>
    <t xml:space="preserve">    临时救助</t>
  </si>
  <si>
    <t xml:space="preserve">        农村最低生活保障金支出</t>
  </si>
  <si>
    <t xml:space="preserve">        城市最低生活保障金支出</t>
  </si>
  <si>
    <t xml:space="preserve">    最低生活保障</t>
  </si>
  <si>
    <t xml:space="preserve">        科技成果转化与扩散</t>
  </si>
  <si>
    <t xml:space="preserve">        其他强制隔离戒毒支出</t>
  </si>
  <si>
    <t xml:space="preserve">        所政设施建设</t>
  </si>
  <si>
    <t xml:space="preserve">        强制隔离戒毒人员教育</t>
  </si>
  <si>
    <t xml:space="preserve">        强制隔离戒毒人员生活</t>
  </si>
  <si>
    <t xml:space="preserve">    强制隔离戒毒</t>
  </si>
  <si>
    <t xml:space="preserve">        海警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</si>
  <si>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</si>
  <si>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</si>
  <si>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</si>
  <si>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</si>
  <si>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</si>
  <si>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</si>
  <si>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</si>
  <si>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</si>
  <si>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</si>
  <si>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</si>
  <si>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</si>
  <si>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</si>
  <si>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</si>
  <si>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</si>
  <si>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</si>
  <si>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</si>
  <si>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</si>
  <si>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</si>
  <si>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</si>
  <si>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</si>
  <si>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</si>
  <si>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</si>
  <si>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年初预留</t>
  </si>
  <si>
    <t xml:space="preserve">    支  出  合  计</t>
  </si>
  <si>
    <t>项    目</t>
  </si>
  <si>
    <t>一、税收收入</t>
  </si>
  <si>
    <t xml:space="preserve">    其中：增值税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</si>
  <si>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</si>
  <si>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</si>
  <si>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</si>
  <si>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</si>
  <si>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房产税</t>
  </si>
  <si>
    <t xml:space="preserve">          城镇土地使用税</t>
  </si>
  <si>
    <t xml:space="preserve">          耕地占用税</t>
  </si>
  <si>
    <t xml:space="preserve">          契税</t>
  </si>
  <si>
    <t>二、非税收入</t>
  </si>
  <si>
    <t xml:space="preserve">    其中：专项收入</t>
  </si>
  <si>
    <t xml:space="preserve">          行政事业性收费收入</t>
  </si>
  <si>
    <t xml:space="preserve">          罚没收入</t>
  </si>
  <si>
    <t xml:space="preserve">          国有资源(资产)有偿使用收入</t>
  </si>
  <si>
    <t>十七、住房保障支出</t>
  </si>
  <si>
    <t>项    目</t>
  </si>
  <si>
    <t>支出合计</t>
  </si>
  <si>
    <t>项        目</t>
  </si>
  <si>
    <t>预算数</t>
  </si>
  <si>
    <t>一、税收收入</t>
  </si>
  <si>
    <t>二、非税收入</t>
  </si>
  <si>
    <t/>
  </si>
  <si>
    <t>收        入</t>
  </si>
  <si>
    <t>支        出</t>
  </si>
  <si>
    <t>项            目</t>
  </si>
  <si>
    <t>收   入   总   计</t>
  </si>
  <si>
    <t>支   出   总   计</t>
  </si>
  <si>
    <t>一、一般公共服务支出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</si>
  <si>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</si>
  <si>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</si>
  <si>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</si>
  <si>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机关服务</t>
  </si>
  <si>
    <t xml:space="preserve">        人大会议</t>
  </si>
  <si>
    <t xml:space="preserve">        人大立法</t>
  </si>
  <si>
    <t xml:space="preserve">        人大监督</t>
  </si>
  <si>
    <t xml:space="preserve">        人大代表履职能力提升</t>
  </si>
  <si>
    <t xml:space="preserve">        代表工作</t>
  </si>
  <si>
    <t xml:space="preserve">        人大信访工作</t>
  </si>
  <si>
    <t xml:space="preserve">        事业运行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</si>
  <si>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</si>
  <si>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</si>
  <si>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</si>
  <si>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</si>
  <si>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</si>
  <si>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    专项服务</t>
  </si>
  <si>
    <t xml:space="preserve">        专项业务活动</t>
  </si>
  <si>
    <t xml:space="preserve">        政务公开审批</t>
  </si>
  <si>
    <t xml:space="preserve">        信访事务</t>
  </si>
  <si>
    <t xml:space="preserve">        参事事务</t>
  </si>
  <si>
    <t xml:space="preserve">        其他政府办公厅（室）及相关机构事务支出</t>
  </si>
  <si>
    <t xml:space="preserve">    发展与改革事务</t>
  </si>
  <si>
    <t xml:space="preserve">        战略规划与实施</t>
  </si>
  <si>
    <t xml:space="preserve">                                </t>
  </si>
  <si>
    <t xml:space="preserve">        日常经济运行调节</t>
  </si>
  <si>
    <t xml:space="preserve">        社会事业发展规划</t>
  </si>
  <si>
    <t xml:space="preserve">        经济体制改革研究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</si>
  <si>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</si>
  <si>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</si>
  <si>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</si>
  <si>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信息事务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</si>
  <si>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</si>
  <si>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</si>
  <si>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</si>
  <si>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</si>
  <si>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 xml:space="preserve">        其他统计信息事务支出</t>
  </si>
  <si>
    <t xml:space="preserve">    财政事务</t>
  </si>
  <si>
    <t xml:space="preserve">        预算改革业务</t>
  </si>
  <si>
    <t xml:space="preserve">        财政国库业务</t>
  </si>
  <si>
    <t xml:space="preserve">        财政监察</t>
  </si>
  <si>
    <t xml:space="preserve">        信息化建设</t>
  </si>
  <si>
    <t xml:space="preserve">        财政委托业务支出</t>
  </si>
  <si>
    <t xml:space="preserve">        其他财政事务支出</t>
  </si>
  <si>
    <t xml:space="preserve">    税收事务</t>
  </si>
  <si>
    <t xml:space="preserve">        税务办案</t>
  </si>
  <si>
    <t xml:space="preserve">        税务登记证及发票管理</t>
  </si>
  <si>
    <t xml:space="preserve">        代扣代收代征税款手续费</t>
  </si>
  <si>
    <t xml:space="preserve">        税务宣传</t>
  </si>
  <si>
    <t xml:space="preserve">        协税护税</t>
  </si>
  <si>
    <t xml:space="preserve">        其他税收事务支出</t>
  </si>
  <si>
    <t xml:space="preserve">    审计事务</t>
  </si>
  <si>
    <t xml:space="preserve">        审计业务</t>
  </si>
  <si>
    <t xml:space="preserve">        审计管理</t>
  </si>
  <si>
    <t xml:space="preserve">        其他审计事务支出</t>
  </si>
  <si>
    <t xml:space="preserve">    海关事务</t>
  </si>
  <si>
    <t xml:space="preserve">        收费业务</t>
  </si>
  <si>
    <t xml:space="preserve">        缉私办案</t>
  </si>
  <si>
    <t xml:space="preserve">        口岸电子执法系统建设与维护</t>
  </si>
  <si>
    <t xml:space="preserve">        其他海关事务支出</t>
  </si>
  <si>
    <t xml:space="preserve">    人力资源事务</t>
  </si>
  <si>
    <t xml:space="preserve">        政府特殊津贴</t>
  </si>
  <si>
    <t xml:space="preserve">        资助留学回国人员</t>
  </si>
  <si>
    <t xml:space="preserve">        军队转业干部安置</t>
  </si>
  <si>
    <t xml:space="preserve">        博士后日常经费</t>
  </si>
  <si>
    <t xml:space="preserve">        引进人才费用</t>
  </si>
  <si>
    <t xml:space="preserve">        公务员考核</t>
  </si>
  <si>
    <t xml:space="preserve">        公务员履职能力提升</t>
  </si>
  <si>
    <t xml:space="preserve">        公务员招考</t>
  </si>
  <si>
    <t xml:space="preserve">        公务员综合管理</t>
  </si>
  <si>
    <t xml:space="preserve">        其他人事事务支出</t>
  </si>
  <si>
    <t xml:space="preserve">    纪检监察事务</t>
  </si>
  <si>
    <t xml:space="preserve">        大案要案查处</t>
  </si>
  <si>
    <t xml:space="preserve">        派驻派出机构</t>
  </si>
  <si>
    <t xml:space="preserve">        中央巡视</t>
  </si>
  <si>
    <t xml:space="preserve">        其他纪检监察事务支出</t>
  </si>
  <si>
    <t xml:space="preserve">    商贸事务</t>
  </si>
  <si>
    <t xml:space="preserve">        对外贸易管理</t>
  </si>
  <si>
    <t xml:space="preserve">        国际经济合作</t>
  </si>
  <si>
    <t xml:space="preserve">        外资管理</t>
  </si>
  <si>
    <t xml:space="preserve">        国内贸易管理</t>
  </si>
  <si>
    <t xml:space="preserve">        招商引资</t>
  </si>
  <si>
    <t xml:space="preserve">        其他商贸事务支出</t>
  </si>
  <si>
    <t xml:space="preserve">    知识产权事务</t>
  </si>
  <si>
    <t xml:space="preserve">        专利审批</t>
  </si>
  <si>
    <t xml:space="preserve">        国家知识产权战略</t>
  </si>
  <si>
    <t xml:space="preserve">        专利试点和产业化推进</t>
  </si>
  <si>
    <t xml:space="preserve">        专利执法</t>
  </si>
  <si>
    <t xml:space="preserve">        国际组织专项活动</t>
  </si>
  <si>
    <t xml:space="preserve">        知识产权宏观管理</t>
  </si>
  <si>
    <t xml:space="preserve">        其他知识产权事务支出</t>
  </si>
  <si>
    <t xml:space="preserve">        工商行政管理专项</t>
  </si>
  <si>
    <t xml:space="preserve">        消费者权益保护</t>
  </si>
  <si>
    <t xml:space="preserve">    民族事务</t>
  </si>
  <si>
    <t xml:space="preserve">        民族工作专项</t>
  </si>
  <si>
    <t xml:space="preserve">        其他民族事务支出</t>
  </si>
  <si>
    <t xml:space="preserve">    宗教事务</t>
  </si>
  <si>
    <t xml:space="preserve">        宗教工作专项</t>
  </si>
  <si>
    <t xml:space="preserve">        其他宗教事务支出</t>
  </si>
  <si>
    <t xml:space="preserve">    港澳台侨事务</t>
  </si>
  <si>
    <t xml:space="preserve">        港澳事务</t>
  </si>
  <si>
    <t xml:space="preserve">        台湾事务</t>
  </si>
  <si>
    <t xml:space="preserve">        华侨事务</t>
  </si>
  <si>
    <t xml:space="preserve">        其他港澳台侨事务支出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</si>
  <si>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</si>
  <si>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</si>
  <si>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</si>
  <si>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</si>
  <si>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</si>
  <si>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</si>
  <si>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厂务公开</t>
  </si>
  <si>
    <t xml:space="preserve">        工会疗养休养</t>
  </si>
  <si>
    <t xml:space="preserve">        其他群众团体事务支出</t>
  </si>
  <si>
    <t xml:space="preserve">    党委办公厅（室）及相关机构事务</t>
  </si>
  <si>
    <t xml:space="preserve">        专项业务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</si>
  <si>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</si>
  <si>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</si>
  <si>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</si>
  <si>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</si>
  <si>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</si>
  <si>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</si>
  <si>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其他统战事务支出</t>
  </si>
  <si>
    <t xml:space="preserve">    对外联络事务</t>
  </si>
  <si>
    <t xml:space="preserve">        其他对外联络事务支出</t>
  </si>
  <si>
    <t>预算数比上年±%</t>
  </si>
  <si>
    <t>执行数比上年±%</t>
  </si>
  <si>
    <t>执行数占预算%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</si>
  <si>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</si>
  <si>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</si>
  <si>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</si>
  <si>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国家赔偿费用支出</t>
  </si>
  <si>
    <t xml:space="preserve">        其他一般公共服务支出</t>
  </si>
  <si>
    <t xml:space="preserve">        警卫</t>
  </si>
  <si>
    <t xml:space="preserve">        黄金</t>
  </si>
  <si>
    <t xml:space="preserve">        森林</t>
  </si>
  <si>
    <t xml:space="preserve">        水电</t>
  </si>
  <si>
    <t xml:space="preserve">        交通</t>
  </si>
  <si>
    <t xml:space="preserve">        其他武装警察支出</t>
  </si>
  <si>
    <t xml:space="preserve">    公安</t>
  </si>
  <si>
    <t xml:space="preserve">        网络运行及维护</t>
  </si>
  <si>
    <t xml:space="preserve">        其他公安支出</t>
  </si>
  <si>
    <t xml:space="preserve">    国家安全</t>
  </si>
  <si>
    <t xml:space="preserve">        安全业务</t>
  </si>
  <si>
    <t xml:space="preserve">        其他国家安全支出</t>
  </si>
  <si>
    <t xml:space="preserve">    检察</t>
  </si>
  <si>
    <t xml:space="preserve">        查办和预防职务犯罪</t>
  </si>
  <si>
    <t xml:space="preserve">        公诉和审判监督</t>
  </si>
  <si>
    <t xml:space="preserve">        侦查监督</t>
  </si>
  <si>
    <t xml:space="preserve">        执行监督</t>
  </si>
  <si>
    <t xml:space="preserve">        控告申诉</t>
  </si>
  <si>
    <t xml:space="preserve">        “两房”建设</t>
  </si>
  <si>
    <t xml:space="preserve">        其他检察支出</t>
  </si>
  <si>
    <t xml:space="preserve">    法院</t>
  </si>
  <si>
    <t xml:space="preserve">        案件审判</t>
  </si>
  <si>
    <t xml:space="preserve">        案件执行</t>
  </si>
  <si>
    <t xml:space="preserve">        “两庭”建设</t>
  </si>
  <si>
    <t xml:space="preserve">        其他法院支出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</si>
  <si>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</si>
  <si>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</si>
  <si>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</si>
  <si>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</si>
  <si>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</si>
  <si>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司法统一考试</t>
  </si>
  <si>
    <t xml:space="preserve">        仲裁</t>
  </si>
  <si>
    <t xml:space="preserve">        其他司法支出</t>
  </si>
  <si>
    <t xml:space="preserve">    监狱</t>
  </si>
  <si>
    <t xml:space="preserve">        犯人生活</t>
  </si>
  <si>
    <t xml:space="preserve">        犯人改造</t>
  </si>
  <si>
    <t xml:space="preserve">        狱政设施建设</t>
  </si>
  <si>
    <t xml:space="preserve">        其他监狱支出</t>
  </si>
  <si>
    <t xml:space="preserve">    国家保密</t>
  </si>
  <si>
    <t xml:space="preserve">        保密技术</t>
  </si>
  <si>
    <t xml:space="preserve">        保密管理</t>
  </si>
  <si>
    <t xml:space="preserve">        其他国家保密支出</t>
  </si>
  <si>
    <t xml:space="preserve">    缉私警察</t>
  </si>
  <si>
    <t xml:space="preserve">        专项缉私活动支出</t>
  </si>
  <si>
    <t xml:space="preserve">        缉私情报</t>
  </si>
  <si>
    <t xml:space="preserve">        禁毒及缉毒</t>
  </si>
  <si>
    <t xml:space="preserve">        其他缉私警察支出</t>
  </si>
  <si>
    <t xml:space="preserve">    其他公共安全支出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</si>
  <si>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</si>
  <si>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</si>
  <si>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</si>
  <si>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</si>
  <si>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</si>
  <si>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</si>
  <si>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</si>
  <si>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高等教育</t>
  </si>
  <si>
    <t xml:space="preserve">        化解农村义务教育债务支出</t>
  </si>
  <si>
    <t xml:space="preserve">        化解普通高中债务支出</t>
  </si>
  <si>
    <t xml:space="preserve">        其他普通教育支出</t>
  </si>
  <si>
    <t xml:space="preserve">    职业教育</t>
  </si>
  <si>
    <t xml:space="preserve">        初等职业教育</t>
  </si>
  <si>
    <t xml:space="preserve">        中专教育</t>
  </si>
  <si>
    <t xml:space="preserve">        技校教育</t>
  </si>
  <si>
    <t xml:space="preserve">        职业高中教育</t>
  </si>
  <si>
    <t xml:space="preserve">        高等职业教育</t>
  </si>
  <si>
    <t xml:space="preserve">        其他职业教育支出</t>
  </si>
  <si>
    <t xml:space="preserve">    成人教育</t>
  </si>
  <si>
    <t xml:space="preserve">        成人初等教育</t>
  </si>
  <si>
    <t xml:space="preserve">        成人中等教育</t>
  </si>
  <si>
    <t xml:space="preserve">        成人高等教育</t>
  </si>
  <si>
    <t xml:space="preserve">        成人广播电视教育</t>
  </si>
  <si>
    <t xml:space="preserve">        其他成人教育支出</t>
  </si>
  <si>
    <t xml:space="preserve">    广播电视教育</t>
  </si>
  <si>
    <t xml:space="preserve">        广播电视学校</t>
  </si>
  <si>
    <t xml:space="preserve">        教育电视台</t>
  </si>
  <si>
    <t xml:space="preserve">        其他广播电视教育支出</t>
  </si>
  <si>
    <t xml:space="preserve">    留学教育</t>
  </si>
  <si>
    <t xml:space="preserve">        出国留学教育</t>
  </si>
  <si>
    <t xml:space="preserve">        来华留学教育</t>
  </si>
  <si>
    <t xml:space="preserve">        其他留学教育支出</t>
  </si>
  <si>
    <t xml:space="preserve">    特殊教育</t>
  </si>
  <si>
    <t xml:space="preserve">        特殊学校教育</t>
  </si>
  <si>
    <t xml:space="preserve">        工读学校教育</t>
  </si>
  <si>
    <t xml:space="preserve">        其他特殊教育支出</t>
  </si>
  <si>
    <t xml:space="preserve">    进修及培训</t>
  </si>
  <si>
    <t xml:space="preserve">        教师进修</t>
  </si>
  <si>
    <t xml:space="preserve">        干部教育</t>
  </si>
  <si>
    <t xml:space="preserve">        培训支出</t>
  </si>
  <si>
    <t xml:space="preserve">        退役士兵能力提升</t>
  </si>
  <si>
    <t xml:space="preserve">        其他进修及培训</t>
  </si>
  <si>
    <t xml:space="preserve">    教育费附加安排的支出</t>
  </si>
  <si>
    <t xml:space="preserve">        农村中小学校舍建设</t>
  </si>
  <si>
    <t xml:space="preserve">        农村中小学教学设施</t>
  </si>
  <si>
    <t xml:space="preserve">        城市中小学校舍建设</t>
  </si>
  <si>
    <t xml:space="preserve">        城市中小学教学设施</t>
  </si>
  <si>
    <t xml:space="preserve">        中等职业学校教学设施</t>
  </si>
  <si>
    <t xml:space="preserve">        其他教育费附加安排的支出</t>
  </si>
  <si>
    <t xml:space="preserve">    其他教育支出</t>
  </si>
  <si>
    <t xml:space="preserve">    科学技术管理事务</t>
  </si>
  <si>
    <t xml:space="preserve">        其他科学技术管理事务支出</t>
  </si>
  <si>
    <t xml:space="preserve">    基础研究</t>
  </si>
  <si>
    <t xml:space="preserve">        机构运行</t>
  </si>
  <si>
    <t xml:space="preserve">        重点基础研究规划</t>
  </si>
  <si>
    <t xml:space="preserve">        自然科学基金</t>
  </si>
  <si>
    <t xml:space="preserve">        重点实验室及相关设施</t>
  </si>
  <si>
    <t xml:space="preserve">        重大科学工程</t>
  </si>
  <si>
    <t xml:space="preserve">        专项基础科研</t>
  </si>
  <si>
    <t xml:space="preserve">        专项技术基础</t>
  </si>
  <si>
    <t xml:space="preserve">        其他基础研究支出</t>
  </si>
  <si>
    <t xml:space="preserve">    应用研究</t>
  </si>
  <si>
    <t xml:space="preserve">        社会公益研究</t>
  </si>
  <si>
    <t xml:space="preserve">        高技术研究</t>
  </si>
  <si>
    <t xml:space="preserve">        专项科研试制</t>
  </si>
  <si>
    <t xml:space="preserve">        其他应用研究支出</t>
  </si>
  <si>
    <t xml:space="preserve">    技术研究与开发</t>
  </si>
  <si>
    <t xml:space="preserve">        应用技术研究与开发</t>
  </si>
  <si>
    <t xml:space="preserve">        产业技术研究与开发</t>
  </si>
  <si>
    <t xml:space="preserve">        其他技术研究与开发支出</t>
  </si>
  <si>
    <t xml:space="preserve">    科技条件与服务</t>
  </si>
  <si>
    <t xml:space="preserve">        技术创新服务体系</t>
  </si>
  <si>
    <t xml:space="preserve">        科技条件专项</t>
  </si>
  <si>
    <t xml:space="preserve">        其他科技条件与服务支出</t>
  </si>
  <si>
    <t xml:space="preserve">    社会科学</t>
  </si>
  <si>
    <t xml:space="preserve">        社会科学研究机构</t>
  </si>
  <si>
    <t xml:space="preserve">        社会科学研究</t>
  </si>
  <si>
    <t xml:space="preserve">        社科基金支出</t>
  </si>
  <si>
    <t xml:space="preserve">        其他社会科学支出</t>
  </si>
  <si>
    <t xml:space="preserve">    科学技术普及</t>
  </si>
  <si>
    <t xml:space="preserve">        科普活动</t>
  </si>
  <si>
    <t xml:space="preserve">        青少年科技活动</t>
  </si>
  <si>
    <t xml:space="preserve">        学术交流活动</t>
  </si>
  <si>
    <t xml:space="preserve">        科技馆站</t>
  </si>
  <si>
    <t xml:space="preserve">        其他科学技术普及支出</t>
  </si>
  <si>
    <t xml:space="preserve">    科技交流与合作</t>
  </si>
  <si>
    <t xml:space="preserve">        国际交流与合作</t>
  </si>
  <si>
    <t xml:space="preserve">        重大科技合作项目</t>
  </si>
  <si>
    <t xml:space="preserve">        其他科技交流与合作支出</t>
  </si>
  <si>
    <t xml:space="preserve">    科技重大专项</t>
  </si>
  <si>
    <t xml:space="preserve">    其他科学技术支出</t>
  </si>
  <si>
    <t xml:space="preserve">        科技奖励</t>
  </si>
  <si>
    <t xml:space="preserve">        核应急</t>
  </si>
  <si>
    <t xml:space="preserve">        转制科研机构</t>
  </si>
  <si>
    <t xml:space="preserve">        其他科学技术支出</t>
  </si>
  <si>
    <t xml:space="preserve">        图书馆</t>
  </si>
  <si>
    <t xml:space="preserve">        文化展示及纪念机构</t>
  </si>
  <si>
    <t xml:space="preserve">        艺术表演场所</t>
  </si>
  <si>
    <t xml:space="preserve">        艺术表演团体</t>
  </si>
  <si>
    <t xml:space="preserve">        文化活动</t>
  </si>
  <si>
    <t xml:space="preserve">        群众文化</t>
  </si>
  <si>
    <t xml:space="preserve">        文化交流与合作</t>
  </si>
  <si>
    <t xml:space="preserve">        文化创作与保护</t>
  </si>
  <si>
    <t xml:space="preserve">    文物</t>
  </si>
  <si>
    <t xml:space="preserve">        文物保护</t>
  </si>
  <si>
    <t xml:space="preserve">        博物馆</t>
  </si>
  <si>
    <t xml:space="preserve">        历史名城与古迹</t>
  </si>
  <si>
    <t xml:space="preserve">        其他文物支出</t>
  </si>
  <si>
    <t xml:space="preserve">    体育</t>
  </si>
  <si>
    <t xml:space="preserve">        运动项目管理</t>
  </si>
  <si>
    <t xml:space="preserve">        体育竞赛</t>
  </si>
  <si>
    <t xml:space="preserve">        体育训练</t>
  </si>
  <si>
    <t xml:space="preserve">        体育场馆</t>
  </si>
  <si>
    <t xml:space="preserve">        群众体育</t>
  </si>
  <si>
    <t xml:space="preserve">        体育交流与合作</t>
  </si>
  <si>
    <t xml:space="preserve">        其他体育支出</t>
  </si>
  <si>
    <t xml:space="preserve">    广播影视</t>
  </si>
  <si>
    <t xml:space="preserve">        广播</t>
  </si>
  <si>
    <t xml:space="preserve">        广播电视监控</t>
  </si>
  <si>
    <t xml:space="preserve">    新闻出版</t>
  </si>
  <si>
    <t xml:space="preserve">        新闻通讯</t>
  </si>
  <si>
    <t xml:space="preserve">        出版发行</t>
  </si>
  <si>
    <t xml:space="preserve">        版权管理</t>
  </si>
  <si>
    <t xml:space="preserve">        出版市场管理</t>
  </si>
  <si>
    <t xml:space="preserve">        其他新闻出版支出</t>
  </si>
  <si>
    <t xml:space="preserve">    其他文化体育与传媒支出</t>
  </si>
  <si>
    <t xml:space="preserve">        宣传文化发展专项支出</t>
  </si>
  <si>
    <t xml:space="preserve">        文化产业发展专项支出</t>
  </si>
  <si>
    <t xml:space="preserve">        其他文化体育与传媒支出</t>
  </si>
  <si>
    <t xml:space="preserve">    人力资源和社会保障管理事务</t>
  </si>
  <si>
    <t xml:space="preserve">        综合业务管理</t>
  </si>
  <si>
    <t xml:space="preserve">        劳动保障监察</t>
  </si>
  <si>
    <t xml:space="preserve">        就业管理事务</t>
  </si>
  <si>
    <t xml:space="preserve">        社会保险经办机构</t>
  </si>
  <si>
    <t xml:space="preserve">        劳动关系和维权</t>
  </si>
  <si>
    <t xml:space="preserve">        公共就业服务和职业技能鉴定机构</t>
  </si>
  <si>
    <t xml:space="preserve">        劳动人事争议调节仲裁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</si>
  <si>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</si>
  <si>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</si>
  <si>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</si>
  <si>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</si>
  <si>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</si>
  <si>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</si>
  <si>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</si>
  <si>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</si>
  <si>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财政对社会保险基金的补助</t>
  </si>
  <si>
    <t xml:space="preserve">        财政对基本养老保险基金的补助</t>
  </si>
  <si>
    <t xml:space="preserve">        财政对失业保险基金的补助</t>
  </si>
  <si>
    <t xml:space="preserve">        财政对基本医疗保险基金的补助</t>
  </si>
  <si>
    <t xml:space="preserve">        财政对工伤保险基金的补助</t>
  </si>
  <si>
    <t xml:space="preserve">        财政对生育保险基金的补助</t>
  </si>
  <si>
    <t xml:space="preserve">        财政对城乡居民社会养老保险基金的补助</t>
  </si>
  <si>
    <t xml:space="preserve">        财政对其他社会保险基金的补助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</si>
  <si>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</si>
  <si>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</si>
  <si>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</si>
  <si>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    离退休人员管理机构</t>
  </si>
  <si>
    <t xml:space="preserve">        未归口管理的行政单位离退休</t>
  </si>
  <si>
    <t xml:space="preserve">    企业改革补助</t>
  </si>
  <si>
    <t xml:space="preserve">        企业关闭破产补助</t>
  </si>
  <si>
    <t xml:space="preserve">        厂办大集体改革补助</t>
  </si>
  <si>
    <t xml:space="preserve">        其他企业改革发展补助</t>
  </si>
  <si>
    <t xml:space="preserve">    就业补助</t>
  </si>
  <si>
    <t xml:space="preserve">        扶持公共就业服务</t>
  </si>
  <si>
    <t xml:space="preserve">        职业培训补贴</t>
  </si>
  <si>
    <t xml:space="preserve">        职业介绍补贴</t>
  </si>
  <si>
    <t xml:space="preserve">        社会保险补贴</t>
  </si>
  <si>
    <t xml:space="preserve">        公益性岗位补贴</t>
  </si>
  <si>
    <t xml:space="preserve">        小额担保贷款贴息</t>
  </si>
  <si>
    <t xml:space="preserve">        补充小额贷款担保基金</t>
  </si>
  <si>
    <t xml:space="preserve">        职业技能鉴定补贴</t>
  </si>
  <si>
    <t xml:space="preserve">        特定就业政策支出</t>
  </si>
  <si>
    <t xml:space="preserve">        就业见习补贴</t>
  </si>
  <si>
    <t xml:space="preserve">        高技能人才培养补助</t>
  </si>
  <si>
    <t xml:space="preserve">        求职补贴</t>
  </si>
  <si>
    <t xml:space="preserve">    抚恤</t>
  </si>
  <si>
    <t xml:space="preserve">        死亡抚恤</t>
  </si>
  <si>
    <t xml:space="preserve">        伤残抚恤</t>
  </si>
  <si>
    <t xml:space="preserve">        优抚事业单位支出</t>
  </si>
  <si>
    <t xml:space="preserve">        义务兵优待</t>
  </si>
  <si>
    <t xml:space="preserve">        农村籍退役士兵老年生活补助</t>
  </si>
  <si>
    <t xml:space="preserve">        其他优抚支出</t>
  </si>
  <si>
    <t xml:space="preserve">    退役安置</t>
  </si>
  <si>
    <t xml:space="preserve">        退役士兵安置</t>
  </si>
  <si>
    <t>执行数
占预算%</t>
  </si>
  <si>
    <t>执行数
比上年
±%</t>
  </si>
  <si>
    <t>地方财政收入合计</t>
  </si>
  <si>
    <t xml:space="preserve">        应对气候变化管理事务★</t>
  </si>
  <si>
    <t>二、国防支出</t>
  </si>
  <si>
    <t xml:space="preserve">    补充全国社会保障基金</t>
  </si>
  <si>
    <t>执行数比上年
±%</t>
  </si>
  <si>
    <t xml:space="preserve">        军队移交政府的离退休人员安置</t>
  </si>
  <si>
    <t xml:space="preserve">        军队移交政府离退休干部管理机构</t>
  </si>
  <si>
    <t xml:space="preserve">        退役士兵管理教育</t>
  </si>
  <si>
    <t xml:space="preserve">        其他退役安置支出</t>
  </si>
  <si>
    <t xml:space="preserve">    社会福利</t>
  </si>
  <si>
    <t xml:space="preserve">        儿童福利</t>
  </si>
  <si>
    <t xml:space="preserve">        老年福利</t>
  </si>
  <si>
    <t xml:space="preserve">        假肢矫形</t>
  </si>
  <si>
    <t xml:space="preserve">        殡葬</t>
  </si>
  <si>
    <t xml:space="preserve">        社会福利事业单位</t>
  </si>
  <si>
    <t xml:space="preserve">        其他社会福利支出</t>
  </si>
  <si>
    <t xml:space="preserve">    残疾人事业</t>
  </si>
  <si>
    <t xml:space="preserve">        残疾人康复</t>
  </si>
  <si>
    <t xml:space="preserve">        残疾人就业和扶贫</t>
  </si>
  <si>
    <t xml:space="preserve">        残疾人体育</t>
  </si>
  <si>
    <t xml:space="preserve">        其他残疾人事业支出</t>
  </si>
  <si>
    <t xml:space="preserve">    自然灾害生活救助</t>
  </si>
  <si>
    <t xml:space="preserve">        中央自然灾害生活补助</t>
  </si>
  <si>
    <t xml:space="preserve">        地方自然灾害生活补助</t>
  </si>
  <si>
    <t xml:space="preserve">        自然灾害灾后重建补助</t>
  </si>
  <si>
    <t xml:space="preserve">        其他自然灾害生活救助支出</t>
  </si>
  <si>
    <t xml:space="preserve">    红十字事业</t>
  </si>
  <si>
    <t xml:space="preserve">        其他红十字事业支出</t>
  </si>
  <si>
    <t xml:space="preserve">    补充道路交通事故社会救助基金</t>
  </si>
  <si>
    <t xml:space="preserve">        交强险营业税补助基金支出</t>
  </si>
  <si>
    <t xml:space="preserve">        交强险罚款收入补助基金支出</t>
  </si>
  <si>
    <t xml:space="preserve">    公立医院</t>
  </si>
  <si>
    <t xml:space="preserve">        精神病医院</t>
  </si>
  <si>
    <t xml:space="preserve">        福利医院</t>
  </si>
  <si>
    <t xml:space="preserve">        其他公立医院支出</t>
  </si>
  <si>
    <t xml:space="preserve">        其他专业公共卫生机构</t>
  </si>
  <si>
    <t xml:space="preserve">        基本公共卫生服务</t>
  </si>
  <si>
    <t xml:space="preserve">        重大公共卫生专项</t>
  </si>
  <si>
    <t xml:space="preserve">        突发公共卫生事件应急处理</t>
  </si>
  <si>
    <t xml:space="preserve">        其他公共卫生支出</t>
  </si>
  <si>
    <t xml:space="preserve">    医疗保障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</si>
  <si>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</si>
  <si>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</si>
  <si>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</si>
  <si>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优抚对象医疗补助</t>
  </si>
  <si>
    <t xml:space="preserve">        新型农村合作医疗</t>
  </si>
  <si>
    <t xml:space="preserve">        城镇居民基本医疗保险</t>
  </si>
  <si>
    <t xml:space="preserve">        城乡医疗救助</t>
  </si>
  <si>
    <t xml:space="preserve">        疾病应急救助</t>
  </si>
  <si>
    <t xml:space="preserve">        其他医疗保障支出</t>
  </si>
  <si>
    <t xml:space="preserve">    中医药</t>
  </si>
  <si>
    <t xml:space="preserve">        中医（民族医）药专项</t>
  </si>
  <si>
    <t xml:space="preserve">        其他中医药支出</t>
  </si>
  <si>
    <t xml:space="preserve">    环境保护管理事务</t>
  </si>
  <si>
    <t xml:space="preserve">        环境保护宣传</t>
  </si>
  <si>
    <t xml:space="preserve">        环境保护法规、规划及标准</t>
  </si>
  <si>
    <t xml:space="preserve">        环境国际合作及履约</t>
  </si>
  <si>
    <t xml:space="preserve">        环境保护行政许可</t>
  </si>
  <si>
    <t xml:space="preserve">        其他环境保护管理事务支出</t>
  </si>
  <si>
    <t xml:space="preserve">    环境监测与监察</t>
  </si>
  <si>
    <t xml:space="preserve">        建设项目环评审查与监督</t>
  </si>
  <si>
    <t xml:space="preserve">        核与辐射安全监督</t>
  </si>
  <si>
    <t xml:space="preserve">        其他环境监测与监察支出</t>
  </si>
  <si>
    <t xml:space="preserve">    污染防治</t>
  </si>
  <si>
    <t xml:space="preserve">        大气</t>
  </si>
  <si>
    <t xml:space="preserve">        水体</t>
  </si>
  <si>
    <t xml:space="preserve">        噪声</t>
  </si>
  <si>
    <t xml:space="preserve">        固体废弃物与化学品</t>
  </si>
  <si>
    <t xml:space="preserve">        放射源和放射性废物监管</t>
  </si>
  <si>
    <t xml:space="preserve">        辐射</t>
  </si>
  <si>
    <t xml:space="preserve">        排污费安排的支出</t>
  </si>
  <si>
    <t xml:space="preserve">        其他污染防治支出</t>
  </si>
  <si>
    <t xml:space="preserve">    自然生态保护</t>
  </si>
  <si>
    <t xml:space="preserve">        生态保护</t>
  </si>
  <si>
    <t xml:space="preserve">        农村环境保护</t>
  </si>
  <si>
    <t xml:space="preserve">        自然保护区</t>
  </si>
  <si>
    <t xml:space="preserve">        生物及物种资源保护</t>
  </si>
  <si>
    <t xml:space="preserve">        湖泊生态环境保护</t>
  </si>
  <si>
    <t xml:space="preserve">        其他自然生态保护支出</t>
  </si>
  <si>
    <t xml:space="preserve">    天然林保护</t>
  </si>
  <si>
    <t xml:space="preserve">        森林管护</t>
  </si>
  <si>
    <t xml:space="preserve">        社会保险补助</t>
  </si>
  <si>
    <t xml:space="preserve">        政策性社会性支出补助</t>
  </si>
  <si>
    <t xml:space="preserve">        天然林保护工程建设</t>
  </si>
  <si>
    <t xml:space="preserve">        其他天然林保护支出</t>
  </si>
  <si>
    <t xml:space="preserve">    退耕还林</t>
  </si>
  <si>
    <t xml:space="preserve">        退耕现金</t>
  </si>
  <si>
    <t xml:space="preserve">        退耕还林粮食折现补贴</t>
  </si>
  <si>
    <t xml:space="preserve">        退耕还林粮食费用补贴</t>
  </si>
  <si>
    <t xml:space="preserve">        退耕还林工程建设</t>
  </si>
  <si>
    <t xml:space="preserve">        其他退耕还林支出</t>
  </si>
  <si>
    <t xml:space="preserve">    风沙荒漠治理</t>
  </si>
  <si>
    <t xml:space="preserve">        京津风沙源治理工程建设</t>
  </si>
  <si>
    <t xml:space="preserve">        其他风沙荒漠治理支出</t>
  </si>
  <si>
    <t xml:space="preserve">    退牧还草</t>
  </si>
  <si>
    <t xml:space="preserve">        退牧还草工程建设</t>
  </si>
  <si>
    <t xml:space="preserve">  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</si>
  <si>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</si>
  <si>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</si>
  <si>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</si>
  <si>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  环境监测与信息</t>
  </si>
  <si>
    <t xml:space="preserve">        环境执法监察</t>
  </si>
  <si>
    <t xml:space="preserve">        清洁生产专项支出</t>
  </si>
  <si>
    <t xml:space="preserve">        其他污染减排支出</t>
  </si>
  <si>
    <t xml:space="preserve">    可再生能源</t>
  </si>
  <si>
    <t xml:space="preserve">    能源管理事务</t>
  </si>
  <si>
    <t xml:space="preserve">        能源预测预警</t>
  </si>
  <si>
    <t xml:space="preserve">        能源战略规划与实施</t>
  </si>
  <si>
    <t xml:space="preserve">        能源科技装备</t>
  </si>
  <si>
    <t xml:space="preserve">        能源行业管理</t>
  </si>
  <si>
    <t xml:space="preserve">        能源管理</t>
  </si>
  <si>
    <t xml:space="preserve">        石油储备发展管理</t>
  </si>
  <si>
    <t xml:space="preserve">        能源调查</t>
  </si>
  <si>
    <t xml:space="preserve">        其他能源管理事务支出</t>
  </si>
  <si>
    <t xml:space="preserve">    其他节能环保支出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</si>
  <si>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</si>
  <si>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</si>
  <si>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</si>
  <si>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</si>
  <si>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</si>
  <si>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</si>
  <si>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</si>
  <si>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</si>
  <si>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</si>
  <si>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</si>
  <si>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</si>
  <si>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</si>
  <si>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</si>
  <si>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</si>
  <si>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</si>
  <si>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</si>
  <si>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</si>
  <si>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</si>
  <si>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</si>
  <si>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</si>
  <si>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</si>
  <si>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</si>
  <si>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</si>
  <si>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</si>
  <si>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</si>
  <si>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</si>
  <si>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>地方政府性基金收入合计</t>
  </si>
  <si>
    <t xml:space="preserve">    地方教育附加安排的支出</t>
  </si>
  <si>
    <t xml:space="preserve">        其他地方教育附加安排的支出</t>
  </si>
  <si>
    <t>二、文化体育与传媒支出</t>
  </si>
  <si>
    <t xml:space="preserve">    文化事业建设费安排的支出</t>
  </si>
  <si>
    <t xml:space="preserve">        精神文明建设</t>
  </si>
  <si>
    <t xml:space="preserve">        人才培训教学</t>
  </si>
  <si>
    <t xml:space="preserve">        文化创作</t>
  </si>
  <si>
    <t xml:space="preserve">        文化事业单位补助</t>
  </si>
  <si>
    <t xml:space="preserve">        爱国主义教育基地</t>
  </si>
  <si>
    <t xml:space="preserve">        其他文化事业建设费安排的支出</t>
  </si>
  <si>
    <t xml:space="preserve">        资助国产影片放映</t>
  </si>
  <si>
    <t xml:space="preserve">        资助城市影院</t>
  </si>
  <si>
    <t xml:space="preserve">        资助少数民族电影译制</t>
  </si>
  <si>
    <t xml:space="preserve">        其他国家电影事业发展专项资金支出</t>
  </si>
  <si>
    <t>三、社会保障和就业支出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</si>
  <si>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</si>
  <si>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</si>
  <si>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</si>
  <si>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 xml:space="preserve">        其他大中型水库移民后期扶持基金支出</t>
  </si>
  <si>
    <t xml:space="preserve">        其他小型水库移民扶助基金支出</t>
  </si>
  <si>
    <t xml:space="preserve">    残疾人就业保障金支出</t>
  </si>
  <si>
    <t xml:space="preserve">        就业和培训</t>
  </si>
  <si>
    <t xml:space="preserve">        职业康复</t>
  </si>
  <si>
    <t xml:space="preserve">        扶持农村残疾人生产</t>
  </si>
  <si>
    <t xml:space="preserve">        奖励残疾人就业单位</t>
  </si>
  <si>
    <t xml:space="preserve">        其他残疾人就业保障金支出</t>
  </si>
  <si>
    <t>四、节能环保支出</t>
  </si>
  <si>
    <t xml:space="preserve">    可再生能源电价附加收入安排的支出</t>
  </si>
  <si>
    <t xml:space="preserve">        其他可再生能源电价附加收入安排的支出</t>
  </si>
  <si>
    <r>
      <t xml:space="preserve"> 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政府性基金补助收入</t>
    </r>
  </si>
  <si>
    <r>
      <t>二、转移性</t>
    </r>
    <r>
      <rPr>
        <b/>
        <sz val="11"/>
        <rFont val="宋体"/>
        <family val="0"/>
      </rPr>
      <t>收入</t>
    </r>
  </si>
  <si>
    <t>二、上解支出</t>
  </si>
  <si>
    <t xml:space="preserve">      公共租赁住房维护和管理支出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</si>
  <si>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</si>
  <si>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</si>
  <si>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</si>
  <si>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</si>
  <si>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</si>
  <si>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</si>
  <si>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公共租赁住房支出</t>
  </si>
  <si>
    <t xml:space="preserve">      其他国有土地使用权出让收入安排的支出</t>
  </si>
  <si>
    <t xml:space="preserve">      城市公共设施</t>
  </si>
  <si>
    <r>
      <t xml:space="preserve">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>移民补助</t>
    </r>
  </si>
  <si>
    <t xml:space="preserve">      技改贴息和补助</t>
  </si>
  <si>
    <t xml:space="preserve">      技术研发和推广</t>
  </si>
  <si>
    <t xml:space="preserve">      宣传和培训</t>
  </si>
  <si>
    <t xml:space="preserve">      用于扶贫的彩票公益金支出</t>
  </si>
  <si>
    <t xml:space="preserve">      用于其他社会公益事业的彩票公益金支出</t>
  </si>
  <si>
    <t xml:space="preserve">      国有土地使用权出让金债务付息支出</t>
  </si>
  <si>
    <t>单位:万元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</si>
  <si>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单位：万元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</si>
  <si>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</si>
  <si>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执行数比上年±%</t>
  </si>
  <si>
    <t>备      注</t>
  </si>
  <si>
    <t>四、资源勘探电力信息等支出</t>
  </si>
  <si>
    <t>五、商业服务业等支出</t>
  </si>
  <si>
    <t>六、其他支出</t>
  </si>
  <si>
    <t>七、债务付息支出</t>
  </si>
  <si>
    <t>机关商品服务支出</t>
  </si>
  <si>
    <t>机关工资福利支出</t>
  </si>
  <si>
    <t>对个人和家庭的补助</t>
  </si>
  <si>
    <r>
      <t xml:space="preserve">             </t>
    </r>
    <r>
      <rPr>
        <b/>
        <sz val="12"/>
        <rFont val="宋体"/>
        <family val="0"/>
      </rPr>
      <t>单位：万元</t>
    </r>
  </si>
  <si>
    <r>
      <t xml:space="preserve">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单位：万元</t>
    </r>
  </si>
  <si>
    <r>
      <t xml:space="preserve"> </t>
    </r>
    <r>
      <rPr>
        <b/>
        <sz val="11"/>
        <rFont val="宋体"/>
        <family val="0"/>
      </rPr>
      <t xml:space="preserve">          </t>
    </r>
    <r>
      <rPr>
        <b/>
        <sz val="11"/>
        <rFont val="宋体"/>
        <family val="0"/>
      </rPr>
      <t>单位：万元</t>
    </r>
  </si>
  <si>
    <t>机关资本性支出（一）</t>
  </si>
  <si>
    <t>对事业单位资本性补助</t>
  </si>
  <si>
    <t>预备费及预留</t>
  </si>
  <si>
    <t xml:space="preserve">    国防动员</t>
  </si>
  <si>
    <t xml:space="preserve">        兵役征集</t>
  </si>
  <si>
    <t>十一、农林水支出</t>
  </si>
  <si>
    <t>十二、交通运输支出</t>
  </si>
  <si>
    <t>四、新型墙体材料专项基金收入</t>
  </si>
  <si>
    <t>五、城市基础设施配套费收入</t>
  </si>
  <si>
    <t>八、债务发行费用支出</t>
  </si>
  <si>
    <t>三、资源勘探信息等支出</t>
  </si>
  <si>
    <t>2019年预算数</t>
  </si>
  <si>
    <t>2017年
决算数</t>
  </si>
  <si>
    <r>
      <t>201</t>
    </r>
    <r>
      <rPr>
        <b/>
        <sz val="11"/>
        <rFont val="宋体"/>
        <family val="0"/>
      </rPr>
      <t>8年
执行数</t>
    </r>
  </si>
  <si>
    <t>丹凤县2018年公共财政收入执行情况表(表一)</t>
  </si>
  <si>
    <t>丹凤县2018年公共财政支出执行情况表(表二)</t>
  </si>
  <si>
    <r>
      <t>2017</t>
    </r>
    <r>
      <rPr>
        <b/>
        <sz val="11"/>
        <rFont val="宋体"/>
        <family val="0"/>
      </rPr>
      <t>年
决算数</t>
    </r>
  </si>
  <si>
    <r>
      <t>2018</t>
    </r>
    <r>
      <rPr>
        <b/>
        <sz val="11"/>
        <rFont val="宋体"/>
        <family val="0"/>
      </rPr>
      <t>年
预算数</t>
    </r>
  </si>
  <si>
    <r>
      <t>2018</t>
    </r>
    <r>
      <rPr>
        <b/>
        <sz val="11"/>
        <rFont val="宋体"/>
        <family val="0"/>
      </rPr>
      <t>年
执行数</t>
    </r>
  </si>
  <si>
    <t xml:space="preserve">          环境保护税</t>
  </si>
  <si>
    <t xml:space="preserve">          国有资本经营收入</t>
  </si>
  <si>
    <t>二十一、债务发行费用支出</t>
  </si>
  <si>
    <r>
      <t>201</t>
    </r>
    <r>
      <rPr>
        <b/>
        <sz val="11"/>
        <rFont val="宋体"/>
        <family val="0"/>
      </rPr>
      <t>8年执行数</t>
    </r>
  </si>
  <si>
    <r>
      <t>201</t>
    </r>
    <r>
      <rPr>
        <b/>
        <sz val="11"/>
        <rFont val="宋体"/>
        <family val="0"/>
      </rPr>
      <t>9年预算数</t>
    </r>
  </si>
  <si>
    <t>2018年年初预算数</t>
  </si>
  <si>
    <t>2019年比上年年初预算±%（可用财力安排）</t>
  </si>
  <si>
    <t xml:space="preserve">    市场监督管理事务</t>
  </si>
  <si>
    <t xml:space="preserve">        市场监督管理专项</t>
  </si>
  <si>
    <t xml:space="preserve">        市场监管执法</t>
  </si>
  <si>
    <t xml:space="preserve">        市场监督管理技术支持</t>
  </si>
  <si>
    <t xml:space="preserve">    武装警察部队</t>
  </si>
  <si>
    <t xml:space="preserve">        武装警察部队</t>
  </si>
  <si>
    <t xml:space="preserve">        边防</t>
  </si>
  <si>
    <t xml:space="preserve">        一般行政管理事务</t>
  </si>
  <si>
    <t xml:space="preserve">        机关服务</t>
  </si>
  <si>
    <t xml:space="preserve">        信息化建设</t>
  </si>
  <si>
    <t xml:space="preserve">        执法办案</t>
  </si>
  <si>
    <t xml:space="preserve">        特别业务</t>
  </si>
  <si>
    <t xml:space="preserve">        事业运行</t>
  </si>
  <si>
    <t xml:space="preserve">        法制建设</t>
  </si>
  <si>
    <t>六、文化旅游体育与传媒支出</t>
  </si>
  <si>
    <t xml:space="preserve">    文化和旅游</t>
  </si>
  <si>
    <t xml:space="preserve">        文化和旅游市场管理</t>
  </si>
  <si>
    <t xml:space="preserve">        旅游行业业务管理</t>
  </si>
  <si>
    <t xml:space="preserve">    新闻出版电影</t>
  </si>
  <si>
    <t xml:space="preserve">        电影</t>
  </si>
  <si>
    <t xml:space="preserve">        行政运行</t>
  </si>
  <si>
    <t xml:space="preserve">        社会保险业务管理事务</t>
  </si>
  <si>
    <t xml:space="preserve">        农村特困人员救助供养支出</t>
  </si>
  <si>
    <t>八、卫生健康支出</t>
  </si>
  <si>
    <t xml:space="preserve">    卫生健康管理事务</t>
  </si>
  <si>
    <t xml:space="preserve">        其他卫生健康管理事务支出</t>
  </si>
  <si>
    <t xml:space="preserve">    老龄卫生健康事务</t>
  </si>
  <si>
    <t xml:space="preserve">        老龄卫生健康事务</t>
  </si>
  <si>
    <t xml:space="preserve">    医疗保障管理事务</t>
  </si>
  <si>
    <t xml:space="preserve">        技术推广与转化</t>
  </si>
  <si>
    <r>
      <t xml:space="preserve">      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执法与监督</t>
    </r>
  </si>
  <si>
    <t xml:space="preserve">        产业化管理</t>
  </si>
  <si>
    <t xml:space="preserve">        防灾减灾</t>
  </si>
  <si>
    <t xml:space="preserve">        水利工程建设</t>
  </si>
  <si>
    <t>十五、自然资源海洋气象等支出</t>
  </si>
  <si>
    <t xml:space="preserve">    自然资源事务</t>
  </si>
  <si>
    <t xml:space="preserve">        自然资源规划及管理</t>
  </si>
  <si>
    <t xml:space="preserve">        自然资源行业业务管理</t>
  </si>
  <si>
    <t xml:space="preserve">        地质矿产资源与环境调查</t>
  </si>
  <si>
    <t xml:space="preserve">        其他自然资源事务支出</t>
  </si>
  <si>
    <t>十八、灾害防治及应急管理支出</t>
  </si>
  <si>
    <t>十九、预备费</t>
  </si>
  <si>
    <t>二十、其他支出</t>
  </si>
  <si>
    <t>二十一、债务付息支出</t>
  </si>
  <si>
    <t xml:space="preserve">    应急管理事务</t>
  </si>
  <si>
    <t xml:space="preserve">        安全监管</t>
  </si>
  <si>
    <t xml:space="preserve">        应急救援</t>
  </si>
  <si>
    <t xml:space="preserve">    消防事务</t>
  </si>
  <si>
    <t xml:space="preserve">        消防应急救援</t>
  </si>
  <si>
    <t>二、国防支出</t>
  </si>
  <si>
    <t xml:space="preserve">        其他支持中小企业发展和管理支出</t>
  </si>
  <si>
    <t xml:space="preserve">    公共卫生</t>
  </si>
  <si>
    <t xml:space="preserve">        其他文化旅游支出</t>
  </si>
  <si>
    <t xml:space="preserve">        其他就业补助支出</t>
  </si>
  <si>
    <t xml:space="preserve">    自然灾害防治</t>
  </si>
  <si>
    <t xml:space="preserve">        地质灾害防治</t>
  </si>
  <si>
    <t xml:space="preserve">    自然灾害救灾及恢复重建支出</t>
  </si>
  <si>
    <t xml:space="preserve">        中央自然灾害生活补助</t>
  </si>
  <si>
    <t xml:space="preserve">        地方自然灾害生活补助</t>
  </si>
  <si>
    <t xml:space="preserve">        医疗保障经办事务</t>
  </si>
  <si>
    <t xml:space="preserve">    其他卫生健康支出</t>
  </si>
  <si>
    <t xml:space="preserve">        其他卫生健康支出</t>
  </si>
  <si>
    <t xml:space="preserve">        农业生产支持补贴</t>
  </si>
  <si>
    <t xml:space="preserve">    林业和草原</t>
  </si>
  <si>
    <t xml:space="preserve">        其他林业和草原支出</t>
  </si>
  <si>
    <r>
      <t xml:space="preserve"> </t>
    </r>
    <r>
      <rPr>
        <b/>
        <sz val="11"/>
        <rFont val="宋体"/>
        <family val="0"/>
      </rPr>
      <t xml:space="preserve">       创业担保贷款贴息</t>
    </r>
  </si>
  <si>
    <t xml:space="preserve">        对城市公交的补贴</t>
  </si>
  <si>
    <t xml:space="preserve">        其他新闻出版支出</t>
  </si>
  <si>
    <r>
      <t xml:space="preserve"> </t>
    </r>
    <r>
      <rPr>
        <b/>
        <sz val="11"/>
        <rFont val="宋体"/>
        <family val="0"/>
      </rPr>
      <t xml:space="preserve">         国有资本经营收入</t>
    </r>
  </si>
  <si>
    <t>同口径增长8%</t>
  </si>
  <si>
    <t>三、调入预算稳定调节基金</t>
  </si>
  <si>
    <t xml:space="preserve">   1、税务部门经费上划</t>
  </si>
  <si>
    <t xml:space="preserve">   3、医药管理机构上划</t>
  </si>
  <si>
    <t xml:space="preserve">   4、药品检验机构上划</t>
  </si>
  <si>
    <t xml:space="preserve">   5、垂直管理机构上划</t>
  </si>
  <si>
    <t xml:space="preserve">   6、盐务机构上划</t>
  </si>
  <si>
    <t xml:space="preserve">   7、城市维护建设税定额上解</t>
  </si>
  <si>
    <t xml:space="preserve">   8、拖欠外国政府、国际金融组织扣款</t>
  </si>
  <si>
    <t xml:space="preserve">   9、环保机构上划</t>
  </si>
  <si>
    <t xml:space="preserve">   10、企业基本养老保险基金分担部分上解</t>
  </si>
  <si>
    <t xml:space="preserve">   11、住房公积金管理机构上划</t>
  </si>
  <si>
    <t xml:space="preserve">   12、法院、检察院机构上划</t>
  </si>
  <si>
    <t xml:space="preserve">   13、金融业增值税及其附征分享体制调整基数上解</t>
  </si>
  <si>
    <t xml:space="preserve">   14、部分企业退休人员增加补助省级代垫养老保险资金扣款</t>
  </si>
  <si>
    <t xml:space="preserve">   15、拖欠供销社股金会贷款本息扣款上解</t>
  </si>
  <si>
    <t>2017年决算数</t>
  </si>
  <si>
    <t>2018年预算数</t>
  </si>
  <si>
    <t>2018年执行数</t>
  </si>
  <si>
    <t>项   目</t>
  </si>
  <si>
    <t xml:space="preserve">    3、丧葬抚恤补助</t>
  </si>
  <si>
    <t xml:space="preserve">    1、失业保险金</t>
  </si>
  <si>
    <t xml:space="preserve">    2、医疗保险费</t>
  </si>
  <si>
    <t xml:space="preserve">    4、职业培训和职业介绍补贴</t>
  </si>
  <si>
    <t xml:space="preserve">    5、其他失业保险基金支出</t>
  </si>
  <si>
    <t xml:space="preserve">    1、基本医疗保险统筹基金</t>
  </si>
  <si>
    <t xml:space="preserve">    2、医疗保险个人账户基金</t>
  </si>
  <si>
    <t xml:space="preserve">    3、其他基本医疗保险基金支出</t>
  </si>
  <si>
    <t xml:space="preserve">    1、工伤保险待遇</t>
  </si>
  <si>
    <t xml:space="preserve">    2、其他工伤保险基金支出</t>
  </si>
  <si>
    <t xml:space="preserve">    1、生育保险金</t>
  </si>
  <si>
    <t xml:space="preserve">    2、其他生育保险基金支出</t>
  </si>
  <si>
    <t>单位：万元</t>
  </si>
  <si>
    <t>项   目</t>
  </si>
  <si>
    <t>2018年执行数</t>
  </si>
  <si>
    <t>2019年预算数</t>
  </si>
  <si>
    <t>预算数比上年±%</t>
  </si>
  <si>
    <t>收入合计</t>
  </si>
  <si>
    <t>一、国有土地收益基金收入</t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</si>
  <si>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年决算数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</si>
  <si>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年执行数</t>
    </r>
  </si>
  <si>
    <r>
      <t>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年预算数</t>
    </r>
  </si>
  <si>
    <t>二、农业土地开发资金收入</t>
  </si>
  <si>
    <t>2019年比上年±%</t>
  </si>
  <si>
    <t>2018年年初预算数</t>
  </si>
  <si>
    <t>三、其他支出</t>
  </si>
  <si>
    <t>四、债务付息支出</t>
  </si>
  <si>
    <t>2018年丹凤县社会保险基金支出执行情况表（表十六）</t>
  </si>
  <si>
    <t>2019年丹凤县社会保险基金收入预算表（表十七）</t>
  </si>
  <si>
    <t>2019年丹凤县社会保险基金支出预算表（表十八）</t>
  </si>
  <si>
    <t>对社会保障基金补助</t>
  </si>
  <si>
    <t>对社会保险基金补助</t>
  </si>
  <si>
    <t>对企业补助</t>
  </si>
  <si>
    <t>利息补贴</t>
  </si>
  <si>
    <t>个人农业生产</t>
  </si>
  <si>
    <t>提前告知专项转移支付</t>
  </si>
  <si>
    <t xml:space="preserve">        财政对城乡居民基本医疗保险基金的补助</t>
  </si>
  <si>
    <t xml:space="preserve">        疾病应急救助</t>
  </si>
  <si>
    <t xml:space="preserve">        残疾人生活和护理补贴</t>
  </si>
  <si>
    <t xml:space="preserve">        其他科学技术管理事务支出</t>
  </si>
  <si>
    <r>
      <t xml:space="preserve">    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、农业土地开发资金收入</t>
    </r>
  </si>
  <si>
    <r>
      <t xml:space="preserve">    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、国有土地使用权出让收入</t>
    </r>
  </si>
  <si>
    <r>
      <t xml:space="preserve">    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、城市基础设施配套费收入</t>
    </r>
  </si>
  <si>
    <t>其他商品和服务支出</t>
  </si>
  <si>
    <t xml:space="preserve">          单位：万元        </t>
  </si>
  <si>
    <t>备  注</t>
  </si>
  <si>
    <t>四、城市基础设施配套费收入</t>
  </si>
  <si>
    <t>一、失业保险基金收入</t>
  </si>
  <si>
    <t>二、基本医疗保险基金收入</t>
  </si>
  <si>
    <t>三、工伤保险基金收入</t>
  </si>
  <si>
    <t>四、生育保险基金收入</t>
  </si>
  <si>
    <t>五、新型农村合作医疗基金收入</t>
  </si>
  <si>
    <t>六、城镇居民基本医疗保险基金收入</t>
  </si>
  <si>
    <t>七、城乡居民基本养老保险基金收入</t>
  </si>
  <si>
    <t>八、机关事业单位基本养老保险基金收入</t>
  </si>
  <si>
    <t>一、失业保险基金支出</t>
  </si>
  <si>
    <t>二、基本医疗保险基金支出</t>
  </si>
  <si>
    <t>三、工伤保险基金支出</t>
  </si>
  <si>
    <t>四、生育保险基金支出</t>
  </si>
  <si>
    <t>五、新型农村合作医疗基金支出</t>
  </si>
  <si>
    <t>六、城镇居民基本医疗保险基金支出</t>
  </si>
  <si>
    <t>七、城乡居民基本养老保险基金支出</t>
  </si>
  <si>
    <t>八、机关事业单位基本养老保险基金支出</t>
  </si>
  <si>
    <t>二、基本医疗保险基金收入</t>
  </si>
  <si>
    <t>三、工伤保险基金收入</t>
  </si>
  <si>
    <t>四、生育保险基金收入</t>
  </si>
  <si>
    <t>五、新型农村合作医疗基金收入</t>
  </si>
  <si>
    <t>七、城乡居民基本养老保险基金收入</t>
  </si>
  <si>
    <t>八、机关事业单位基本养老保险基金收入</t>
  </si>
  <si>
    <r>
      <t xml:space="preserve">                                                                                    </t>
    </r>
    <r>
      <rPr>
        <b/>
        <sz val="11"/>
        <rFont val="方正小标宋简体"/>
        <family val="4"/>
      </rPr>
      <t xml:space="preserve">     </t>
    </r>
  </si>
  <si>
    <t xml:space="preserve">  单位：万元</t>
  </si>
  <si>
    <t xml:space="preserve">     </t>
  </si>
  <si>
    <t>机关商品服务支出</t>
  </si>
  <si>
    <t xml:space="preserve">                  </t>
  </si>
  <si>
    <t xml:space="preserve">  </t>
  </si>
  <si>
    <t>单位：万元</t>
  </si>
  <si>
    <t xml:space="preserve">  单位：万元</t>
  </si>
  <si>
    <t>单位：万元</t>
  </si>
  <si>
    <r>
      <t xml:space="preserve"> </t>
    </r>
    <r>
      <rPr>
        <b/>
        <sz val="11"/>
        <rFont val="宋体"/>
        <family val="0"/>
      </rPr>
      <t xml:space="preserve">         </t>
    </r>
    <r>
      <rPr>
        <b/>
        <sz val="11"/>
        <rFont val="宋体"/>
        <family val="0"/>
      </rPr>
      <t>单位:万元</t>
    </r>
  </si>
  <si>
    <t>目录</t>
  </si>
  <si>
    <t>序号</t>
  </si>
  <si>
    <t>表格名称</t>
  </si>
  <si>
    <t>是否空表</t>
  </si>
  <si>
    <t>公开空表理由</t>
  </si>
  <si>
    <t>表1</t>
  </si>
  <si>
    <t>否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</si>
  <si>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</si>
  <si>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</si>
  <si>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</si>
  <si>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</si>
  <si>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</si>
  <si>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</si>
  <si>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</si>
  <si>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</si>
  <si>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</si>
  <si>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</si>
  <si>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</si>
  <si>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</si>
  <si>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</si>
  <si>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</si>
  <si>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</si>
  <si>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</si>
  <si>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</si>
  <si>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</si>
  <si>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</si>
  <si>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是</t>
  </si>
  <si>
    <t>表21</t>
  </si>
  <si>
    <t>表22</t>
  </si>
  <si>
    <t>表23</t>
  </si>
  <si>
    <t>表24</t>
  </si>
  <si>
    <t>表25</t>
  </si>
  <si>
    <t>表26</t>
  </si>
  <si>
    <t>表27</t>
  </si>
  <si>
    <t>表28</t>
  </si>
  <si>
    <t>丹凤县2019年政府公共预算支出经济分类情况表</t>
  </si>
  <si>
    <t>丹凤县2019年政府公共预算基本支出经济分类情况表</t>
  </si>
  <si>
    <t>丹凤县2019年县本级公共预算基本支出经济科目预算表</t>
  </si>
  <si>
    <t>丹凤县2019年一般公共预算税收返还和转移支付表</t>
  </si>
  <si>
    <t>丹凤县2019年财政转移支付分项目分地区预算表</t>
  </si>
  <si>
    <t>丹凤县2019年“三公”经费预算表</t>
  </si>
  <si>
    <t>丹凤县2019年政府性基金收入预算表</t>
  </si>
  <si>
    <t>丹凤县2019年政府性基金支出预算表</t>
  </si>
  <si>
    <t>丹凤县2019年政府性基金转移支付表</t>
  </si>
  <si>
    <t>2019年丹凤县国有资本经营预算收入情况表</t>
  </si>
  <si>
    <t>2019年度我县未编制国有资本经营预算</t>
  </si>
  <si>
    <t>2019年丹凤县国有资本经营预算支出情况表</t>
  </si>
  <si>
    <t>2019年丹凤县国有资本经营转移支付预算表</t>
  </si>
  <si>
    <t>2019年丹凤县社会保险基金收入预算表</t>
  </si>
  <si>
    <t>2019年丹凤县社会保险基金支出预算表</t>
  </si>
  <si>
    <t>2018年政府一般债务限额和余额情况表</t>
  </si>
  <si>
    <t>丹凤县2018年政府性基金收入执行情况表</t>
  </si>
  <si>
    <t>丹凤县2018年政府性基金支出执行情况表</t>
  </si>
  <si>
    <t>2018年政府专项债务限额和余额情况表</t>
  </si>
  <si>
    <t>2018年丹凤县国有资本经营预算收入执行情况表</t>
  </si>
  <si>
    <t>2018年度我县未编制国有资本经营预算</t>
  </si>
  <si>
    <t>2018年丹凤县国有资本经营预算支出执行情况表</t>
  </si>
  <si>
    <t>2018年丹凤县社会保险基金收入预算执行表</t>
  </si>
  <si>
    <t>2018年丹凤县社会保险基金支出预算执行表</t>
  </si>
  <si>
    <t>单位：万元</t>
  </si>
  <si>
    <t>项目</t>
  </si>
  <si>
    <t>金额</t>
  </si>
  <si>
    <t>补助合计</t>
  </si>
  <si>
    <t>一、税收返还</t>
  </si>
  <si>
    <t>二、一般性转移支付</t>
  </si>
  <si>
    <t>其中：（1）均衡性转移支付</t>
  </si>
  <si>
    <t xml:space="preserve">      （2）重点生态功能区转移支付补助收入</t>
  </si>
  <si>
    <t xml:space="preserve">      （3）县级基本财力保障机制奖补资金收入</t>
  </si>
  <si>
    <t xml:space="preserve">      （4）产粮油大县奖励资金</t>
  </si>
  <si>
    <t xml:space="preserve">      （5）固定数额补助收入</t>
  </si>
  <si>
    <t xml:space="preserve">      （6）结算补助收入</t>
  </si>
  <si>
    <t xml:space="preserve">      （7）成品油价格和税费改革转移支付补助收入</t>
  </si>
  <si>
    <t xml:space="preserve">      （8）义务教育等转移支付收入</t>
  </si>
  <si>
    <t xml:space="preserve">      （9）基层公检法司转移支付</t>
  </si>
  <si>
    <t xml:space="preserve">      （10）基本养老保险和低保等转移支付</t>
  </si>
  <si>
    <t xml:space="preserve">      （11）新型农村合作医疗等转移支付</t>
  </si>
  <si>
    <t xml:space="preserve">      （12）农村综合改革等转移支付</t>
  </si>
  <si>
    <t xml:space="preserve">      （13）贫困地区转移支付补助</t>
  </si>
  <si>
    <t xml:space="preserve">      （14）老少边穷转移支付</t>
  </si>
  <si>
    <t>三、专项转移支付</t>
  </si>
  <si>
    <t>其中：（1）一般公共服务支出</t>
  </si>
  <si>
    <t xml:space="preserve">      （2）国防支出</t>
  </si>
  <si>
    <t xml:space="preserve">      （3）公共安全支出</t>
  </si>
  <si>
    <t xml:space="preserve">      （4）教育支出</t>
  </si>
  <si>
    <t xml:space="preserve">      （5） 科学技术支出</t>
  </si>
  <si>
    <t xml:space="preserve">      （6）文化体育与传媒支出</t>
  </si>
  <si>
    <t xml:space="preserve">      （7） 社会保障和就业支出</t>
  </si>
  <si>
    <t xml:space="preserve">      （8）医疗卫生与计划生育支出</t>
  </si>
  <si>
    <t xml:space="preserve">      （9）节能环保支出</t>
  </si>
  <si>
    <t xml:space="preserve">      （10）城乡社区支出</t>
  </si>
  <si>
    <t xml:space="preserve">      （11）农林水支出</t>
  </si>
  <si>
    <t xml:space="preserve">      （12） 交通运输支出</t>
  </si>
  <si>
    <t xml:space="preserve">      （13） 资源勘探信息等支出</t>
  </si>
  <si>
    <t xml:space="preserve">      （14）商业服务业等支出</t>
  </si>
  <si>
    <t xml:space="preserve">      （15）金融支出</t>
  </si>
  <si>
    <t xml:space="preserve">      （16）国土海洋气象等支出</t>
  </si>
  <si>
    <t xml:space="preserve">      （17）住房保障支出</t>
  </si>
  <si>
    <t xml:space="preserve">      （18）粮油物资储备支出</t>
  </si>
  <si>
    <t xml:space="preserve">      （19）其他支出</t>
  </si>
  <si>
    <t>2018年一般公共预算税收返还和转移支付表（表三）</t>
  </si>
  <si>
    <r>
      <t>2018</t>
    </r>
    <r>
      <rPr>
        <b/>
        <sz val="11"/>
        <rFont val="宋体"/>
        <family val="0"/>
      </rPr>
      <t>年预算数</t>
    </r>
  </si>
  <si>
    <t>合计</t>
  </si>
  <si>
    <t>因公出国（境）费</t>
  </si>
  <si>
    <t>公务用车购置费</t>
  </si>
  <si>
    <t>公务用车运行维护费</t>
  </si>
  <si>
    <t>公务接待费</t>
  </si>
  <si>
    <t>县本级</t>
  </si>
  <si>
    <t>单位：万元</t>
  </si>
  <si>
    <r>
      <t>项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目</t>
    </r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</si>
  <si>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
预算数</t>
    </r>
  </si>
  <si>
    <t>镇 办</t>
  </si>
  <si>
    <t>一、税收返还</t>
  </si>
  <si>
    <t>龙驹寨街道办</t>
  </si>
  <si>
    <t>二、一般性转移支付</t>
  </si>
  <si>
    <r>
      <t>商</t>
    </r>
    <r>
      <rPr>
        <sz val="12"/>
        <rFont val="宋体"/>
        <family val="0"/>
      </rPr>
      <t>镇</t>
    </r>
  </si>
  <si>
    <t xml:space="preserve">    均衡性转移支付支出</t>
  </si>
  <si>
    <t>棣花镇</t>
  </si>
  <si>
    <t xml:space="preserve">    农村税费改革转移支付支出</t>
  </si>
  <si>
    <t>庾岭镇</t>
  </si>
  <si>
    <t>蔡川镇</t>
  </si>
  <si>
    <t>峦庄镇</t>
  </si>
  <si>
    <t>铁峪铺镇</t>
  </si>
  <si>
    <t>花瓶子镇</t>
  </si>
  <si>
    <t>武关镇</t>
  </si>
  <si>
    <t>竹林关镇</t>
  </si>
  <si>
    <t>三、专项转移支付</t>
  </si>
  <si>
    <t>土门镇</t>
  </si>
  <si>
    <t>寺坪镇</t>
  </si>
  <si>
    <t>2019年
预算数</t>
  </si>
  <si>
    <r>
      <t>2019</t>
    </r>
    <r>
      <rPr>
        <b/>
        <sz val="11"/>
        <rFont val="宋体"/>
        <family val="0"/>
      </rPr>
      <t>年预算数</t>
    </r>
  </si>
  <si>
    <t>丹凤县2018年公共财政收入执行情况表</t>
  </si>
  <si>
    <t>丹凤县2018年公共财政支出执行情况表</t>
  </si>
  <si>
    <t>2018年公共预算税收返还和转移支付表</t>
  </si>
  <si>
    <r>
      <t>2018</t>
    </r>
    <r>
      <rPr>
        <b/>
        <sz val="18"/>
        <rFont val="方正小标宋简体"/>
        <family val="4"/>
      </rPr>
      <t>年政府一般债务限额和余额情况表（表四）</t>
    </r>
  </si>
  <si>
    <r>
      <t>丹凤县2019年公共财政收入预算表</t>
    </r>
    <r>
      <rPr>
        <b/>
        <sz val="18"/>
        <rFont val="方正小标宋简体"/>
        <family val="4"/>
      </rPr>
      <t>(表五)</t>
    </r>
  </si>
  <si>
    <t>丹凤县2019年公共财政收入预算表</t>
  </si>
  <si>
    <r>
      <t>丹凤县2019</t>
    </r>
    <r>
      <rPr>
        <b/>
        <sz val="18"/>
        <rFont val="方正小标宋简体"/>
        <family val="4"/>
      </rPr>
      <t>年公共财政支出预算表（表六）</t>
    </r>
  </si>
  <si>
    <t>丹凤县2019年公共财政支出预算表</t>
  </si>
  <si>
    <t xml:space="preserve">            丹凤县2019年政府公共预算支出经济分类情况表（表七）</t>
  </si>
  <si>
    <t>丹凤县2019年政府公共预算支出经济分类情况表（表七）</t>
  </si>
  <si>
    <r>
      <t xml:space="preserve">                                      </t>
    </r>
    <r>
      <rPr>
        <b/>
        <sz val="18"/>
        <rFont val="方正小标宋简体"/>
        <family val="4"/>
      </rPr>
      <t>丹凤县201</t>
    </r>
    <r>
      <rPr>
        <b/>
        <sz val="18"/>
        <rFont val="方正小标宋简体"/>
        <family val="4"/>
      </rPr>
      <t>9</t>
    </r>
    <r>
      <rPr>
        <b/>
        <sz val="18"/>
        <rFont val="方正小标宋简体"/>
        <family val="4"/>
      </rPr>
      <t>年政府公共预算基本支出经济分类情况表（表八）</t>
    </r>
  </si>
  <si>
    <t>丹凤县2019年政府公共预算基本支出经济分类情况表（表八）</t>
  </si>
  <si>
    <t>丹凤县2019年县本级公共预算支出预算表</t>
  </si>
  <si>
    <r>
      <t>丹凤县2019</t>
    </r>
    <r>
      <rPr>
        <b/>
        <sz val="18"/>
        <rFont val="方正小标宋简体"/>
        <family val="4"/>
      </rPr>
      <t>年公共财政县本级支出预算表（表九）</t>
    </r>
  </si>
  <si>
    <t xml:space="preserve">            丹凤县2019年政府公共预算支出经济分类情况表（表十）</t>
  </si>
  <si>
    <t>丹凤县2019年政府公共预算支出经济分类情况表（表十）</t>
  </si>
  <si>
    <t>丹凤县2019年一般公共预算税收返还和转移支付表（表十一）</t>
  </si>
  <si>
    <t>2019年财政转移支付分项目分地区预算表（表十二）</t>
  </si>
  <si>
    <t>2019年县本级一般公共预算“三公”经费预算表（表十三）</t>
  </si>
  <si>
    <t xml:space="preserve"> </t>
  </si>
  <si>
    <t>丹凤县2018年政府性基金收入执行情况表（表十四）</t>
  </si>
  <si>
    <t>丹凤县2018年政府性基金支出执行情况表（表十五）</t>
  </si>
  <si>
    <t>2018年政府专项债务限额和余额情况表（表十六）</t>
  </si>
  <si>
    <t>丹凤县2019年政府性基金收入预算表（表十七）</t>
  </si>
  <si>
    <t>丹凤县2019年政府性基金支出预算表（表十八）</t>
  </si>
  <si>
    <t>丹凤县2019年政府性基金转移支付表（表十九）</t>
  </si>
  <si>
    <t>2016年执行数</t>
  </si>
  <si>
    <t>2017年预算数</t>
  </si>
  <si>
    <t>2017年执行数</t>
  </si>
  <si>
    <t>执行数比上年
±%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</si>
  <si>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</si>
  <si>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</si>
  <si>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</si>
  <si>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</si>
  <si>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</si>
  <si>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   入  合  计</t>
  </si>
  <si>
    <t>单位:万元</t>
  </si>
  <si>
    <t>项      目</t>
  </si>
  <si>
    <t>执行数比上年±%</t>
  </si>
  <si>
    <t>一、科学技术</t>
  </si>
  <si>
    <t xml:space="preserve">    其他国有资本经营预算支出</t>
  </si>
  <si>
    <t>二、节能环保</t>
  </si>
  <si>
    <t>三、农林水事务</t>
  </si>
  <si>
    <t>四、资源勘探电力信息等事务</t>
  </si>
  <si>
    <t xml:space="preserve">    1、企业兼并重组</t>
  </si>
  <si>
    <t xml:space="preserve">    2、国有经济和产业结构调整</t>
  </si>
  <si>
    <t xml:space="preserve">    3、其他国有资本经营预算支出</t>
  </si>
  <si>
    <t>五、商业服务业等事务</t>
  </si>
  <si>
    <t xml:space="preserve">    其他企业国有资本预算支出</t>
  </si>
  <si>
    <t>六、其他支出</t>
  </si>
  <si>
    <t xml:space="preserve">    1、国有经济和产业结构调整</t>
  </si>
  <si>
    <t xml:space="preserve">    2、国企改革脱困补助</t>
  </si>
  <si>
    <t>支  出  合  计</t>
  </si>
  <si>
    <t>2017年执行数</t>
  </si>
  <si>
    <t>预算数比上年
±%</t>
  </si>
  <si>
    <t>收入预算</t>
  </si>
  <si>
    <t>支出预算</t>
  </si>
  <si>
    <t>收入项目</t>
  </si>
  <si>
    <t>支出项目</t>
  </si>
  <si>
    <t>本年收入合计</t>
  </si>
  <si>
    <t>本年支出合计</t>
  </si>
  <si>
    <t>转移性收入</t>
  </si>
  <si>
    <t>转移性支出</t>
  </si>
  <si>
    <t>上年结转</t>
  </si>
  <si>
    <t>国有资本经营预算调出资金</t>
  </si>
  <si>
    <t>结转下年支出</t>
  </si>
  <si>
    <t>收入总计</t>
  </si>
  <si>
    <t>支出总计</t>
  </si>
  <si>
    <t>2018年丹凤县国有资本经营预算收入执行情况表（表二十）</t>
  </si>
  <si>
    <t>2018年丹凤县国有资本经营预算支出执行情况表（表二十一）</t>
  </si>
  <si>
    <t>2019年丹凤县国有资本经营预算收入情况表（表二十二）</t>
  </si>
  <si>
    <t>2019年丹凤县国有资本经营预算支出情况表（表二十三）</t>
  </si>
  <si>
    <t>2019年丹凤县国有资本经营转移支付预算表（表二十四）</t>
  </si>
  <si>
    <t>2019年丹凤县社会保险基金收入执行情况表（表十五）</t>
  </si>
</sst>
</file>

<file path=xl/styles.xml><?xml version="1.0" encoding="utf-8"?>
<styleSheet xmlns="http://schemas.openxmlformats.org/spreadsheetml/2006/main">
  <numFmts count="7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_);\(0\)"/>
    <numFmt numFmtId="204" formatCode="0_);[Red]\(0\)"/>
    <numFmt numFmtId="205" formatCode="#,##0.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_ "/>
    <numFmt numFmtId="211" formatCode="* _-&quot;￥&quot;#,##0;* \-&quot;￥&quot;#,##0;* _-&quot;￥&quot;&quot;-&quot;;@"/>
    <numFmt numFmtId="212" formatCode="* #,##0;* \-#,##0;* &quot;-&quot;;@"/>
    <numFmt numFmtId="213" formatCode="* _-&quot;￥&quot;#,##0.00;* \-&quot;￥&quot;#,##0.00;* _-&quot;￥&quot;&quot;-&quot;??;@"/>
    <numFmt numFmtId="214" formatCode="* #,##0.00;* \-#,##0.00;* &quot;-&quot;??;@"/>
    <numFmt numFmtId="215" formatCode="#,##0.0000"/>
    <numFmt numFmtId="216" formatCode="&quot;隐藏 64&quot;"/>
    <numFmt numFmtId="217" formatCode="&quot;隐藏 65&quot;"/>
    <numFmt numFmtId="218" formatCode="&quot;￥&quot;* _-#,##0;&quot;￥&quot;* \-#,##0;&quot;￥&quot;* _-&quot;-&quot;;@"/>
    <numFmt numFmtId="219" formatCode="&quot;￥&quot;* _-#,##0.00;&quot;￥&quot;* \-#,##0.00;&quot;￥&quot;* _-&quot;-&quot;??;@"/>
    <numFmt numFmtId="220" formatCode="#,##0;[Red]#,##0"/>
    <numFmt numFmtId="221" formatCode="#,##0_);\(#,##0\)"/>
    <numFmt numFmtId="222" formatCode="yy\.mm\.dd"/>
    <numFmt numFmtId="223" formatCode="#,##0.0_);\(#,##0.0\)"/>
    <numFmt numFmtId="224" formatCode="&quot;$&quot;#,##0.00_);[Red]\(&quot;$&quot;#,##0.00\)"/>
    <numFmt numFmtId="225" formatCode="_-&quot;$&quot;\ * #,##0_-;_-&quot;$&quot;\ * #,##0\-;_-&quot;$&quot;\ * &quot;-&quot;_-;_-@_-"/>
    <numFmt numFmtId="226" formatCode="\$#,##0.00;\(\$#,##0.00\)"/>
    <numFmt numFmtId="227" formatCode="_(&quot;$&quot;* #,##0.00_);_(&quot;$&quot;* \(#,##0.00\);_(&quot;$&quot;* &quot;-&quot;??_);_(@_)"/>
    <numFmt numFmtId="228" formatCode="_(&quot;$&quot;* #,##0_);_(&quot;$&quot;* \(#,##0\);_(&quot;$&quot;* &quot;-&quot;_);_(@_)"/>
    <numFmt numFmtId="229" formatCode="#,##0;\(#,##0\)"/>
    <numFmt numFmtId="230" formatCode="_-&quot;$&quot;\ * #,##0.00_-;_-&quot;$&quot;\ * #,##0.00\-;_-&quot;$&quot;\ * &quot;-&quot;??_-;_-@_-"/>
    <numFmt numFmtId="231" formatCode="\$#,##0;\(\$#,##0\)"/>
    <numFmt numFmtId="232" formatCode="&quot;$&quot;#,##0_);[Red]\(&quot;$&quot;#,##0\)"/>
    <numFmt numFmtId="233" formatCode="&quot;$&quot;\ #,##0.00_-;[Red]&quot;$&quot;\ #,##0.00\-"/>
    <numFmt numFmtId="234" formatCode="&quot;$&quot;\ #,##0_-;[Red]&quot;$&quot;\ #,##0\-"/>
    <numFmt numFmtId="235" formatCode="0;_退"/>
    <numFmt numFmtId="236" formatCode="0;_鐁"/>
    <numFmt numFmtId="237" formatCode="0.0_ "/>
    <numFmt numFmtId="238" formatCode="0;_ۿ"/>
    <numFmt numFmtId="239" formatCode="0.00_);\(0.00\)"/>
  </numFmts>
  <fonts count="11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1"/>
      <name val="楷体_GB2312"/>
      <family val="3"/>
    </font>
    <font>
      <sz val="11"/>
      <name val="宋体"/>
      <family val="0"/>
    </font>
    <font>
      <b/>
      <sz val="11"/>
      <name val="黑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2"/>
      <name val="黑体"/>
      <family val="0"/>
    </font>
    <font>
      <b/>
      <sz val="11"/>
      <name val="Times New Roman"/>
      <family val="1"/>
    </font>
    <font>
      <b/>
      <sz val="16"/>
      <name val="黑体"/>
      <family val="0"/>
    </font>
    <font>
      <b/>
      <sz val="10.5"/>
      <name val="宋体"/>
      <family val="0"/>
    </font>
    <font>
      <sz val="9.8"/>
      <name val="宋体"/>
      <family val="0"/>
    </font>
    <font>
      <sz val="9.6"/>
      <name val="宋体"/>
      <family val="0"/>
    </font>
    <font>
      <b/>
      <sz val="18"/>
      <name val="方正小标宋简体"/>
      <family val="4"/>
    </font>
    <font>
      <b/>
      <sz val="16"/>
      <name val="仿宋_GB2312"/>
      <family val="3"/>
    </font>
    <font>
      <b/>
      <sz val="11"/>
      <name val="楷体_GB2312"/>
      <family val="3"/>
    </font>
    <font>
      <b/>
      <sz val="10"/>
      <name val="Helv"/>
      <family val="2"/>
    </font>
    <font>
      <b/>
      <sz val="10"/>
      <name val="宋体"/>
      <family val="0"/>
    </font>
    <font>
      <b/>
      <sz val="10.5"/>
      <name val="Helv"/>
      <family val="2"/>
    </font>
    <font>
      <b/>
      <sz val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2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8"/>
      <name val="Times New Roman"/>
      <family val="1"/>
    </font>
    <font>
      <sz val="8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9"/>
      <name val="Arial"/>
      <family val="2"/>
    </font>
    <font>
      <sz val="10"/>
      <name val="楷体"/>
      <family val="3"/>
    </font>
    <font>
      <sz val="11"/>
      <color indexed="52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b/>
      <sz val="12"/>
      <name val="Times New Roman"/>
      <family val="1"/>
    </font>
    <font>
      <b/>
      <sz val="11"/>
      <name val="方正小标宋简体"/>
      <family val="4"/>
    </font>
    <font>
      <b/>
      <sz val="12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10"/>
      <name val="Times New Roman"/>
      <family val="1"/>
    </font>
    <font>
      <b/>
      <sz val="11"/>
      <color indexed="17"/>
      <name val="宋体"/>
      <family val="0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0"/>
      <name val="方正小标宋简体"/>
      <family val="4"/>
    </font>
    <font>
      <sz val="11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Times New Roman"/>
      <family val="1"/>
    </font>
    <font>
      <sz val="11"/>
      <color rgb="FFFF0000"/>
      <name val="宋体"/>
      <family val="0"/>
    </font>
    <font>
      <b/>
      <sz val="11"/>
      <name val="Calibri"/>
      <family val="0"/>
    </font>
    <font>
      <b/>
      <sz val="11"/>
      <color rgb="FFFF0000"/>
      <name val="宋体"/>
      <family val="0"/>
    </font>
    <font>
      <b/>
      <sz val="11"/>
      <color rgb="FF00B050"/>
      <name val="宋体"/>
      <family val="0"/>
    </font>
    <font>
      <b/>
      <sz val="11"/>
      <color rgb="FF00B050"/>
      <name val="Times New Roman"/>
      <family val="1"/>
    </font>
    <font>
      <sz val="11"/>
      <color rgb="FF00B050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b/>
      <sz val="12"/>
      <name val="Calibri"/>
      <family val="0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double"/>
      <bottom/>
    </border>
    <border>
      <left/>
      <right style="thin"/>
      <top style="thin"/>
      <bottom style="double"/>
    </border>
  </borders>
  <cellStyleXfs count="1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49" fontId="4" fillId="0" borderId="0" applyFon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8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8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8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8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8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8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86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6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8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87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87" fillId="2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8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87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87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>
      <alignment/>
      <protection locked="0"/>
    </xf>
    <xf numFmtId="0" fontId="3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53" fillId="0" borderId="0">
      <alignment horizontal="center" wrapText="1"/>
      <protection locked="0"/>
    </xf>
    <xf numFmtId="41" fontId="4" fillId="0" borderId="0" applyFont="0" applyFill="0" applyBorder="0" applyAlignment="0" applyProtection="0"/>
    <xf numFmtId="229" fontId="29" fillId="0" borderId="0">
      <alignment/>
      <protection/>
    </xf>
    <xf numFmtId="4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26" fontId="29" fillId="0" borderId="0">
      <alignment/>
      <protection/>
    </xf>
    <xf numFmtId="15" fontId="49" fillId="0" borderId="0">
      <alignment/>
      <protection/>
    </xf>
    <xf numFmtId="231" fontId="29" fillId="0" borderId="0">
      <alignment/>
      <protection/>
    </xf>
    <xf numFmtId="38" fontId="54" fillId="46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54" fillId="47" borderId="3" applyNumberFormat="0" applyBorder="0" applyAlignment="0" applyProtection="0"/>
    <xf numFmtId="223" fontId="48" fillId="48" borderId="0">
      <alignment/>
      <protection/>
    </xf>
    <xf numFmtId="223" fontId="48" fillId="48" borderId="0">
      <alignment/>
      <protection/>
    </xf>
    <xf numFmtId="223" fontId="51" fillId="49" borderId="0">
      <alignment/>
      <protection/>
    </xf>
    <xf numFmtId="223" fontId="51" fillId="49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2" fontId="49" fillId="0" borderId="0" applyFont="0" applyFill="0" applyBorder="0" applyAlignment="0" applyProtection="0"/>
    <xf numFmtId="224" fontId="49" fillId="0" borderId="0" applyFont="0" applyFill="0" applyBorder="0" applyAlignment="0" applyProtection="0"/>
    <xf numFmtId="23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29" fillId="0" borderId="0">
      <alignment/>
      <protection/>
    </xf>
    <xf numFmtId="37" fontId="50" fillId="0" borderId="0">
      <alignment/>
      <protection/>
    </xf>
    <xf numFmtId="234" fontId="4" fillId="0" borderId="0">
      <alignment/>
      <protection/>
    </xf>
    <xf numFmtId="0" fontId="2" fillId="0" borderId="0">
      <alignment/>
      <protection/>
    </xf>
    <xf numFmtId="14" fontId="53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" fillId="0" borderId="0" applyFont="0" applyFill="0" applyProtection="0">
      <alignment/>
    </xf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6" fillId="0" borderId="4">
      <alignment horizontal="center"/>
      <protection/>
    </xf>
    <xf numFmtId="3" fontId="49" fillId="0" borderId="0" applyFont="0" applyFill="0" applyBorder="0" applyAlignment="0" applyProtection="0"/>
    <xf numFmtId="0" fontId="49" fillId="50" borderId="0" applyNumberFormat="0" applyFont="0" applyBorder="0" applyAlignment="0" applyProtection="0"/>
    <xf numFmtId="0" fontId="55" fillId="51" borderId="5">
      <alignment/>
      <protection locked="0"/>
    </xf>
    <xf numFmtId="0" fontId="56" fillId="0" borderId="0">
      <alignment/>
      <protection/>
    </xf>
    <xf numFmtId="0" fontId="55" fillId="51" borderId="5">
      <alignment/>
      <protection locked="0"/>
    </xf>
    <xf numFmtId="0" fontId="55" fillId="51" borderId="5">
      <alignment/>
      <protection locked="0"/>
    </xf>
    <xf numFmtId="9" fontId="0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9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91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13" applyNumberFormat="0" applyFill="0" applyProtection="0">
      <alignment horizontal="center"/>
    </xf>
    <xf numFmtId="0" fontId="92" fillId="5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2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3" fontId="62" fillId="0" borderId="0" applyNumberFormat="0" applyFill="0" applyBorder="0" applyAlignment="0" applyProtection="0"/>
    <xf numFmtId="0" fontId="93" fillId="5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94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5" fillId="55" borderId="16" applyNumberFormat="0" applyAlignment="0" applyProtection="0"/>
    <xf numFmtId="0" fontId="64" fillId="46" borderId="17" applyNumberFormat="0" applyAlignment="0" applyProtection="0"/>
    <xf numFmtId="0" fontId="64" fillId="46" borderId="17" applyNumberFormat="0" applyAlignment="0" applyProtection="0"/>
    <xf numFmtId="0" fontId="64" fillId="46" borderId="17" applyNumberFormat="0" applyAlignment="0" applyProtection="0"/>
    <xf numFmtId="0" fontId="64" fillId="46" borderId="17" applyNumberFormat="0" applyAlignment="0" applyProtection="0"/>
    <xf numFmtId="0" fontId="64" fillId="46" borderId="17" applyNumberFormat="0" applyAlignment="0" applyProtection="0"/>
    <xf numFmtId="0" fontId="64" fillId="46" borderId="17" applyNumberFormat="0" applyAlignment="0" applyProtection="0"/>
    <xf numFmtId="0" fontId="96" fillId="56" borderId="18" applyNumberFormat="0" applyAlignment="0" applyProtection="0"/>
    <xf numFmtId="0" fontId="43" fillId="57" borderId="19" applyNumberFormat="0" applyAlignment="0" applyProtection="0"/>
    <xf numFmtId="0" fontId="43" fillId="57" borderId="19" applyNumberFormat="0" applyAlignment="0" applyProtection="0"/>
    <xf numFmtId="0" fontId="43" fillId="57" borderId="19" applyNumberFormat="0" applyAlignment="0" applyProtection="0"/>
    <xf numFmtId="0" fontId="43" fillId="57" borderId="19" applyNumberFormat="0" applyAlignment="0" applyProtection="0"/>
    <xf numFmtId="0" fontId="43" fillId="57" borderId="19" applyNumberFormat="0" applyAlignment="0" applyProtection="0"/>
    <xf numFmtId="0" fontId="43" fillId="57" borderId="19" applyNumberFormat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13" applyNumberFormat="0" applyFill="0" applyProtection="0">
      <alignment horizontal="left"/>
    </xf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7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87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87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87" fillId="6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87" fillId="6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87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222" fontId="4" fillId="0" borderId="13" applyFill="0" applyProtection="0">
      <alignment horizontal="right"/>
    </xf>
    <xf numFmtId="0" fontId="4" fillId="0" borderId="6" applyNumberFormat="0" applyFill="0" applyProtection="0">
      <alignment horizontal="left"/>
    </xf>
    <xf numFmtId="0" fontId="100" fillId="71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01" fillId="55" borderId="22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102" fillId="73" borderId="16" applyNumberFormat="0" applyAlignment="0" applyProtection="0"/>
    <xf numFmtId="0" fontId="33" fillId="13" borderId="17" applyNumberFormat="0" applyAlignment="0" applyProtection="0"/>
    <xf numFmtId="0" fontId="33" fillId="13" borderId="17" applyNumberFormat="0" applyAlignment="0" applyProtection="0"/>
    <xf numFmtId="0" fontId="33" fillId="13" borderId="17" applyNumberFormat="0" applyAlignment="0" applyProtection="0"/>
    <xf numFmtId="0" fontId="33" fillId="13" borderId="17" applyNumberFormat="0" applyAlignment="0" applyProtection="0"/>
    <xf numFmtId="0" fontId="33" fillId="13" borderId="17" applyNumberFormat="0" applyAlignment="0" applyProtection="0"/>
    <xf numFmtId="0" fontId="33" fillId="13" borderId="17" applyNumberFormat="0" applyAlignment="0" applyProtection="0"/>
    <xf numFmtId="1" fontId="4" fillId="0" borderId="13" applyFill="0" applyProtection="0">
      <alignment horizontal="center"/>
    </xf>
    <xf numFmtId="0" fontId="2" fillId="0" borderId="0">
      <alignment/>
      <protection/>
    </xf>
    <xf numFmtId="0" fontId="49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0" fillId="74" borderId="24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  <xf numFmtId="0" fontId="0" fillId="47" borderId="25" applyNumberFormat="0" applyFont="0" applyAlignment="0" applyProtection="0"/>
  </cellStyleXfs>
  <cellXfs count="5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92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1035" applyFill="1">
      <alignment/>
      <protection/>
    </xf>
    <xf numFmtId="49" fontId="13" fillId="0" borderId="0" xfId="1035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205" fontId="7" fillId="0" borderId="0" xfId="1035" applyNumberFormat="1" applyFill="1">
      <alignment/>
      <protection/>
    </xf>
    <xf numFmtId="188" fontId="8" fillId="0" borderId="0" xfId="0" applyNumberFormat="1" applyFont="1" applyAlignment="1">
      <alignment vertical="center"/>
    </xf>
    <xf numFmtId="0" fontId="7" fillId="0" borderId="0" xfId="1035" applyNumberFormat="1" applyFill="1">
      <alignment/>
      <protection/>
    </xf>
    <xf numFmtId="1" fontId="3" fillId="0" borderId="0" xfId="0" applyNumberFormat="1" applyFont="1" applyAlignment="1">
      <alignment/>
    </xf>
    <xf numFmtId="3" fontId="3" fillId="0" borderId="26" xfId="0" applyNumberFormat="1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1035" applyNumberFormat="1" applyFont="1" applyFill="1" applyBorder="1" applyAlignment="1">
      <alignment horizontal="center" vertical="center" wrapText="1"/>
      <protection/>
    </xf>
    <xf numFmtId="49" fontId="10" fillId="0" borderId="29" xfId="1035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49" fontId="3" fillId="0" borderId="29" xfId="1035" applyNumberFormat="1" applyFont="1" applyFill="1" applyBorder="1" applyAlignment="1">
      <alignment horizontal="center" vertical="center"/>
      <protection/>
    </xf>
    <xf numFmtId="49" fontId="3" fillId="0" borderId="26" xfId="1035" applyNumberFormat="1" applyFont="1" applyFill="1" applyBorder="1" applyAlignment="1" applyProtection="1">
      <alignment horizontal="left" vertical="center"/>
      <protection/>
    </xf>
    <xf numFmtId="0" fontId="14" fillId="0" borderId="28" xfId="0" applyFont="1" applyBorder="1" applyAlignment="1">
      <alignment horizontal="center" vertical="center" wrapText="1"/>
    </xf>
    <xf numFmtId="0" fontId="7" fillId="0" borderId="0" xfId="1035" applyFont="1" applyFill="1">
      <alignment/>
      <protection/>
    </xf>
    <xf numFmtId="188" fontId="12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7" fillId="75" borderId="0" xfId="1035" applyNumberFormat="1" applyFill="1">
      <alignment/>
      <protection/>
    </xf>
    <xf numFmtId="0" fontId="12" fillId="0" borderId="3" xfId="1322" applyNumberFormat="1" applyFont="1" applyBorder="1" applyAlignment="1">
      <alignment horizontal="center" vertical="center"/>
      <protection/>
    </xf>
    <xf numFmtId="2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1" fontId="12" fillId="76" borderId="32" xfId="0" applyNumberFormat="1" applyFont="1" applyFill="1" applyBorder="1" applyAlignment="1">
      <alignment horizontal="center" vertical="center"/>
    </xf>
    <xf numFmtId="2" fontId="12" fillId="76" borderId="32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 wrapText="1"/>
    </xf>
    <xf numFmtId="188" fontId="12" fillId="0" borderId="32" xfId="0" applyNumberFormat="1" applyFont="1" applyFill="1" applyBorder="1" applyAlignment="1">
      <alignment horizontal="center" vertical="center"/>
    </xf>
    <xf numFmtId="0" fontId="12" fillId="0" borderId="3" xfId="1035" applyNumberFormat="1" applyFont="1" applyFill="1" applyBorder="1" applyAlignment="1" applyProtection="1">
      <alignment horizontal="center" vertical="center"/>
      <protection/>
    </xf>
    <xf numFmtId="198" fontId="12" fillId="76" borderId="3" xfId="1035" applyNumberFormat="1" applyFont="1" applyFill="1" applyBorder="1" applyAlignment="1" applyProtection="1">
      <alignment horizontal="center" vertical="center"/>
      <protection/>
    </xf>
    <xf numFmtId="0" fontId="12" fillId="0" borderId="32" xfId="1035" applyNumberFormat="1" applyFont="1" applyFill="1" applyBorder="1" applyAlignment="1" applyProtection="1">
      <alignment horizontal="center" vertical="center"/>
      <protection/>
    </xf>
    <xf numFmtId="0" fontId="12" fillId="0" borderId="33" xfId="1035" applyNumberFormat="1" applyFont="1" applyFill="1" applyBorder="1" applyAlignment="1" applyProtection="1">
      <alignment horizontal="center" vertical="center"/>
      <protection/>
    </xf>
    <xf numFmtId="188" fontId="12" fillId="0" borderId="34" xfId="1035" applyNumberFormat="1" applyFont="1" applyFill="1" applyBorder="1" applyAlignment="1" applyProtection="1">
      <alignment horizontal="center" vertical="center"/>
      <protection/>
    </xf>
    <xf numFmtId="0" fontId="12" fillId="0" borderId="3" xfId="1035" applyNumberFormat="1" applyFont="1" applyFill="1" applyBorder="1" applyAlignment="1" applyProtection="1">
      <alignment horizontal="center" vertical="center"/>
      <protection locked="0"/>
    </xf>
    <xf numFmtId="0" fontId="12" fillId="0" borderId="34" xfId="1035" applyNumberFormat="1" applyFont="1" applyFill="1" applyBorder="1" applyAlignment="1" applyProtection="1">
      <alignment horizontal="center" vertical="center"/>
      <protection locked="0"/>
    </xf>
    <xf numFmtId="0" fontId="12" fillId="0" borderId="34" xfId="1035" applyNumberFormat="1" applyFont="1" applyFill="1" applyBorder="1" applyAlignment="1" applyProtection="1">
      <alignment horizontal="center" vertical="center"/>
      <protection/>
    </xf>
    <xf numFmtId="0" fontId="12" fillId="0" borderId="35" xfId="1035" applyNumberFormat="1" applyFont="1" applyFill="1" applyBorder="1" applyAlignment="1" applyProtection="1">
      <alignment horizontal="center" vertical="center"/>
      <protection/>
    </xf>
    <xf numFmtId="0" fontId="12" fillId="0" borderId="32" xfId="0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84" fontId="3" fillId="0" borderId="26" xfId="0" applyNumberFormat="1" applyFont="1" applyBorder="1" applyAlignment="1" applyProtection="1">
      <alignment vertical="center"/>
      <protection locked="0"/>
    </xf>
    <xf numFmtId="0" fontId="19" fillId="0" borderId="34" xfId="0" applyFont="1" applyBorder="1" applyAlignment="1">
      <alignment/>
    </xf>
    <xf numFmtId="0" fontId="3" fillId="0" borderId="26" xfId="0" applyNumberFormat="1" applyFont="1" applyBorder="1" applyAlignment="1" applyProtection="1">
      <alignment vertical="center"/>
      <protection locked="0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NumberFormat="1" applyFont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vertical="center"/>
      <protection locked="0"/>
    </xf>
    <xf numFmtId="1" fontId="12" fillId="0" borderId="3" xfId="0" applyNumberFormat="1" applyFont="1" applyFill="1" applyBorder="1" applyAlignment="1">
      <alignment horizontal="center" vertical="center" wrapText="1"/>
    </xf>
    <xf numFmtId="184" fontId="3" fillId="0" borderId="26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84" fontId="3" fillId="76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1" fontId="3" fillId="0" borderId="26" xfId="0" applyNumberFormat="1" applyFont="1" applyBorder="1" applyAlignment="1">
      <alignment vertical="center"/>
    </xf>
    <xf numFmtId="188" fontId="12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188" fontId="12" fillId="0" borderId="3" xfId="0" applyNumberFormat="1" applyFont="1" applyFill="1" applyBorder="1" applyAlignment="1">
      <alignment horizontal="center" vertical="center"/>
    </xf>
    <xf numFmtId="0" fontId="12" fillId="76" borderId="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34" xfId="0" applyNumberFormat="1" applyFont="1" applyBorder="1" applyAlignment="1">
      <alignment vertical="center"/>
    </xf>
    <xf numFmtId="18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0" fontId="3" fillId="0" borderId="36" xfId="1035" applyNumberFormat="1" applyFont="1" applyFill="1" applyBorder="1" applyAlignment="1">
      <alignment vertical="center"/>
      <protection/>
    </xf>
    <xf numFmtId="0" fontId="3" fillId="0" borderId="36" xfId="1035" applyNumberFormat="1" applyFont="1" applyFill="1" applyBorder="1" applyAlignment="1">
      <alignment horizontal="center" vertical="center"/>
      <protection/>
    </xf>
    <xf numFmtId="0" fontId="3" fillId="0" borderId="31" xfId="1035" applyFont="1" applyFill="1" applyBorder="1" applyAlignment="1">
      <alignment horizontal="center" vertical="center"/>
      <protection/>
    </xf>
    <xf numFmtId="0" fontId="3" fillId="0" borderId="34" xfId="1035" applyFont="1" applyFill="1" applyBorder="1">
      <alignment/>
      <protection/>
    </xf>
    <xf numFmtId="0" fontId="12" fillId="76" borderId="3" xfId="1035" applyNumberFormat="1" applyFont="1" applyFill="1" applyBorder="1" applyAlignment="1" applyProtection="1">
      <alignment horizontal="center" vertical="center"/>
      <protection locked="0"/>
    </xf>
    <xf numFmtId="49" fontId="3" fillId="0" borderId="26" xfId="1035" applyNumberFormat="1" applyFont="1" applyFill="1" applyBorder="1" applyAlignment="1" applyProtection="1">
      <alignment horizontal="left" vertical="center"/>
      <protection/>
    </xf>
    <xf numFmtId="198" fontId="12" fillId="0" borderId="3" xfId="1035" applyNumberFormat="1" applyFont="1" applyFill="1" applyBorder="1" applyAlignment="1" applyProtection="1">
      <alignment horizontal="center" vertical="center"/>
      <protection/>
    </xf>
    <xf numFmtId="49" fontId="3" fillId="0" borderId="27" xfId="1035" applyNumberFormat="1" applyFont="1" applyFill="1" applyBorder="1" applyAlignment="1" applyProtection="1">
      <alignment horizontal="center" vertical="center"/>
      <protection/>
    </xf>
    <xf numFmtId="198" fontId="12" fillId="0" borderId="32" xfId="1035" applyNumberFormat="1" applyFont="1" applyFill="1" applyBorder="1" applyAlignment="1" applyProtection="1">
      <alignment horizontal="center" vertical="center"/>
      <protection/>
    </xf>
    <xf numFmtId="0" fontId="3" fillId="0" borderId="0" xfId="1035" applyNumberFormat="1" applyFont="1" applyFill="1" applyAlignment="1">
      <alignment/>
      <protection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12" fillId="0" borderId="38" xfId="1035" applyNumberFormat="1" applyFont="1" applyFill="1" applyBorder="1" applyAlignment="1" applyProtection="1">
      <alignment horizontal="center" vertical="center"/>
      <protection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12" fillId="0" borderId="38" xfId="1035" applyNumberFormat="1" applyFont="1" applyFill="1" applyBorder="1" applyAlignment="1" applyProtection="1">
      <alignment horizontal="center" vertical="center"/>
      <protection locked="0"/>
    </xf>
    <xf numFmtId="0" fontId="3" fillId="0" borderId="39" xfId="1035" applyNumberFormat="1" applyFont="1" applyFill="1" applyBorder="1" applyAlignment="1" applyProtection="1">
      <alignment horizontal="left" vertical="center"/>
      <protection/>
    </xf>
    <xf numFmtId="0" fontId="3" fillId="0" borderId="40" xfId="1035" applyNumberFormat="1" applyFont="1" applyFill="1" applyBorder="1" applyAlignment="1" applyProtection="1">
      <alignment horizontal="left" vertical="center"/>
      <protection/>
    </xf>
    <xf numFmtId="0" fontId="3" fillId="0" borderId="0" xfId="1035" applyFont="1" applyFill="1">
      <alignment/>
      <protection/>
    </xf>
    <xf numFmtId="49" fontId="3" fillId="0" borderId="26" xfId="1035" applyNumberFormat="1" applyFont="1" applyFill="1" applyBorder="1" applyAlignment="1">
      <alignment horizontal="center" vertical="center"/>
      <protection/>
    </xf>
    <xf numFmtId="49" fontId="3" fillId="0" borderId="3" xfId="1035" applyNumberFormat="1" applyFont="1" applyFill="1" applyBorder="1" applyAlignment="1">
      <alignment horizontal="center" vertical="center"/>
      <protection/>
    </xf>
    <xf numFmtId="49" fontId="3" fillId="0" borderId="34" xfId="1035" applyNumberFormat="1" applyFont="1" applyFill="1" applyBorder="1" applyAlignment="1">
      <alignment horizontal="center" vertical="center"/>
      <protection/>
    </xf>
    <xf numFmtId="49" fontId="3" fillId="0" borderId="3" xfId="1035" applyNumberFormat="1" applyFont="1" applyFill="1" applyBorder="1" applyAlignment="1" applyProtection="1">
      <alignment horizontal="left" vertical="center"/>
      <protection/>
    </xf>
    <xf numFmtId="49" fontId="3" fillId="0" borderId="32" xfId="1035" applyNumberFormat="1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vertical="center"/>
      <protection/>
    </xf>
    <xf numFmtId="0" fontId="14" fillId="0" borderId="34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36" xfId="0" applyFont="1" applyBorder="1" applyAlignment="1">
      <alignment vertical="center"/>
    </xf>
    <xf numFmtId="3" fontId="3" fillId="0" borderId="26" xfId="0" applyNumberFormat="1" applyFont="1" applyFill="1" applyBorder="1" applyAlignment="1" applyProtection="1">
      <alignment vertical="center"/>
      <protection/>
    </xf>
    <xf numFmtId="188" fontId="3" fillId="0" borderId="41" xfId="0" applyNumberFormat="1" applyFont="1" applyBorder="1" applyAlignment="1">
      <alignment vertical="center"/>
    </xf>
    <xf numFmtId="188" fontId="12" fillId="0" borderId="41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204" fontId="12" fillId="0" borderId="32" xfId="1035" applyNumberFormat="1" applyFont="1" applyFill="1" applyBorder="1" applyAlignment="1" applyProtection="1">
      <alignment horizontal="center" vertical="center"/>
      <protection/>
    </xf>
    <xf numFmtId="204" fontId="12" fillId="0" borderId="3" xfId="1035" applyNumberFormat="1" applyFont="1" applyFill="1" applyBorder="1" applyAlignment="1" applyProtection="1">
      <alignment horizontal="right" vertical="center"/>
      <protection/>
    </xf>
    <xf numFmtId="204" fontId="3" fillId="0" borderId="3" xfId="1035" applyNumberFormat="1" applyFont="1" applyFill="1" applyBorder="1" applyAlignment="1" applyProtection="1">
      <alignment horizontal="right" vertical="center"/>
      <protection locked="0"/>
    </xf>
    <xf numFmtId="204" fontId="12" fillId="0" borderId="3" xfId="1035" applyNumberFormat="1" applyFont="1" applyFill="1" applyBorder="1" applyAlignment="1" applyProtection="1">
      <alignment horizontal="right" vertical="center"/>
      <protection locked="0"/>
    </xf>
    <xf numFmtId="204" fontId="3" fillId="0" borderId="3" xfId="1035" applyNumberFormat="1" applyFont="1" applyFill="1" applyBorder="1" applyAlignment="1" applyProtection="1">
      <alignment horizontal="right" vertical="center"/>
      <protection/>
    </xf>
    <xf numFmtId="204" fontId="12" fillId="0" borderId="3" xfId="1035" applyNumberFormat="1" applyFont="1" applyFill="1" applyBorder="1" applyAlignment="1" applyProtection="1">
      <alignment horizontal="center" vertical="center"/>
      <protection/>
    </xf>
    <xf numFmtId="204" fontId="12" fillId="0" borderId="3" xfId="1035" applyNumberFormat="1" applyFont="1" applyFill="1" applyBorder="1" applyAlignment="1" applyProtection="1">
      <alignment horizontal="center" vertical="center"/>
      <protection locked="0"/>
    </xf>
    <xf numFmtId="49" fontId="3" fillId="0" borderId="42" xfId="1035" applyNumberFormat="1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8" xfId="315" applyFont="1" applyBorder="1" applyAlignment="1">
      <alignment horizontal="center" vertical="center" wrapText="1"/>
      <protection/>
    </xf>
    <xf numFmtId="187" fontId="12" fillId="0" borderId="43" xfId="1004" applyNumberFormat="1" applyFont="1" applyFill="1" applyBorder="1" applyAlignment="1">
      <alignment horizontal="center" vertical="center"/>
      <protection/>
    </xf>
    <xf numFmtId="1" fontId="12" fillId="0" borderId="44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/>
    </xf>
    <xf numFmtId="184" fontId="3" fillId="0" borderId="26" xfId="0" applyNumberFormat="1" applyFont="1" applyFill="1" applyBorder="1" applyAlignment="1" applyProtection="1">
      <alignment vertical="center"/>
      <protection locked="0"/>
    </xf>
    <xf numFmtId="1" fontId="3" fillId="0" borderId="26" xfId="0" applyNumberFormat="1" applyFont="1" applyFill="1" applyBorder="1" applyAlignment="1">
      <alignment vertical="center"/>
    </xf>
    <xf numFmtId="0" fontId="12" fillId="76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vertical="center"/>
    </xf>
    <xf numFmtId="187" fontId="12" fillId="0" borderId="3" xfId="0" applyNumberFormat="1" applyFont="1" applyFill="1" applyBorder="1" applyAlignment="1">
      <alignment horizontal="center" vertical="center"/>
    </xf>
    <xf numFmtId="187" fontId="12" fillId="0" borderId="44" xfId="0" applyNumberFormat="1" applyFont="1" applyFill="1" applyBorder="1" applyAlignment="1">
      <alignment horizontal="center" vertical="center"/>
    </xf>
    <xf numFmtId="0" fontId="12" fillId="0" borderId="44" xfId="1035" applyNumberFormat="1" applyFont="1" applyFill="1" applyBorder="1" applyAlignment="1" applyProtection="1">
      <alignment horizontal="center" vertical="center"/>
      <protection locked="0"/>
    </xf>
    <xf numFmtId="0" fontId="3" fillId="0" borderId="45" xfId="1035" applyFont="1" applyFill="1" applyBorder="1">
      <alignment/>
      <protection/>
    </xf>
    <xf numFmtId="184" fontId="3" fillId="0" borderId="2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NumberFormat="1" applyFont="1" applyBorder="1" applyAlignment="1" applyProtection="1">
      <alignment vertical="center"/>
      <protection locked="0"/>
    </xf>
    <xf numFmtId="49" fontId="3" fillId="0" borderId="26" xfId="1035" applyNumberFormat="1" applyFont="1" applyFill="1" applyBorder="1" applyAlignment="1" applyProtection="1">
      <alignment horizontal="left" vertical="center"/>
      <protection/>
    </xf>
    <xf numFmtId="49" fontId="3" fillId="0" borderId="27" xfId="1035" applyNumberFormat="1" applyFont="1" applyFill="1" applyBorder="1" applyAlignment="1" applyProtection="1">
      <alignment horizontal="center" vertical="center"/>
      <protection/>
    </xf>
    <xf numFmtId="1" fontId="12" fillId="0" borderId="3" xfId="1035" applyNumberFormat="1" applyFont="1" applyFill="1" applyBorder="1" applyAlignment="1" applyProtection="1">
      <alignment horizontal="center" vertical="center"/>
      <protection/>
    </xf>
    <xf numFmtId="0" fontId="3" fillId="0" borderId="3" xfId="1035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3" fillId="0" borderId="0" xfId="1035" applyFont="1" applyFill="1" applyBorder="1" applyAlignment="1">
      <alignment/>
      <protection/>
    </xf>
    <xf numFmtId="0" fontId="23" fillId="0" borderId="3" xfId="1035" applyNumberFormat="1" applyFont="1" applyFill="1" applyBorder="1" applyAlignment="1" applyProtection="1">
      <alignment horizontal="center" vertical="center"/>
      <protection/>
    </xf>
    <xf numFmtId="0" fontId="23" fillId="0" borderId="32" xfId="103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1035" applyNumberFormat="1" applyFont="1" applyFill="1" applyAlignment="1">
      <alignment horizontal="right" vertical="center"/>
      <protection/>
    </xf>
    <xf numFmtId="49" fontId="21" fillId="0" borderId="26" xfId="1035" applyNumberFormat="1" applyFont="1" applyFill="1" applyBorder="1" applyAlignment="1">
      <alignment horizontal="center" vertical="center"/>
      <protection/>
    </xf>
    <xf numFmtId="49" fontId="21" fillId="0" borderId="3" xfId="1035" applyNumberFormat="1" applyFont="1" applyFill="1" applyBorder="1" applyAlignment="1">
      <alignment horizontal="center" vertical="center"/>
      <protection/>
    </xf>
    <xf numFmtId="49" fontId="21" fillId="0" borderId="34" xfId="1035" applyNumberFormat="1" applyFont="1" applyFill="1" applyBorder="1" applyAlignment="1">
      <alignment horizontal="center" vertical="center"/>
      <protection/>
    </xf>
    <xf numFmtId="0" fontId="23" fillId="0" borderId="3" xfId="1035" applyNumberFormat="1" applyFont="1" applyFill="1" applyBorder="1" applyAlignment="1" applyProtection="1">
      <alignment horizontal="center" vertical="center"/>
      <protection locked="0"/>
    </xf>
    <xf numFmtId="49" fontId="21" fillId="0" borderId="3" xfId="1035" applyNumberFormat="1" applyFont="1" applyFill="1" applyBorder="1" applyAlignment="1" applyProtection="1">
      <alignment horizontal="left" vertical="center"/>
      <protection/>
    </xf>
    <xf numFmtId="0" fontId="23" fillId="0" borderId="34" xfId="1035" applyNumberFormat="1" applyFont="1" applyFill="1" applyBorder="1" applyAlignment="1" applyProtection="1">
      <alignment horizontal="center" vertical="center"/>
      <protection locked="0"/>
    </xf>
    <xf numFmtId="0" fontId="23" fillId="0" borderId="34" xfId="1035" applyNumberFormat="1" applyFont="1" applyFill="1" applyBorder="1" applyAlignment="1" applyProtection="1">
      <alignment horizontal="center" vertical="center"/>
      <protection/>
    </xf>
    <xf numFmtId="49" fontId="21" fillId="0" borderId="27" xfId="1035" applyNumberFormat="1" applyFont="1" applyFill="1" applyBorder="1" applyAlignment="1" applyProtection="1">
      <alignment horizontal="center" vertical="center"/>
      <protection/>
    </xf>
    <xf numFmtId="49" fontId="21" fillId="0" borderId="32" xfId="1035" applyNumberFormat="1" applyFont="1" applyFill="1" applyBorder="1" applyAlignment="1" applyProtection="1">
      <alignment horizontal="center" vertical="center"/>
      <protection/>
    </xf>
    <xf numFmtId="0" fontId="23" fillId="0" borderId="35" xfId="1035" applyNumberFormat="1" applyFont="1" applyFill="1" applyBorder="1" applyAlignment="1" applyProtection="1">
      <alignment horizontal="center" vertical="center"/>
      <protection/>
    </xf>
    <xf numFmtId="0" fontId="23" fillId="0" borderId="44" xfId="1035" applyNumberFormat="1" applyFont="1" applyFill="1" applyBorder="1" applyAlignment="1" applyProtection="1">
      <alignment horizontal="center" vertical="center"/>
      <protection/>
    </xf>
    <xf numFmtId="49" fontId="21" fillId="0" borderId="44" xfId="1035" applyNumberFormat="1" applyFont="1" applyFill="1" applyBorder="1" applyAlignment="1" applyProtection="1">
      <alignment horizontal="left" vertical="center"/>
      <protection/>
    </xf>
    <xf numFmtId="0" fontId="23" fillId="0" borderId="45" xfId="1035" applyNumberFormat="1" applyFont="1" applyFill="1" applyBorder="1" applyAlignment="1" applyProtection="1">
      <alignment horizontal="center" vertical="center"/>
      <protection/>
    </xf>
    <xf numFmtId="49" fontId="21" fillId="0" borderId="26" xfId="1035" applyNumberFormat="1" applyFont="1" applyFill="1" applyBorder="1" applyAlignment="1" applyProtection="1">
      <alignment vertical="center"/>
      <protection/>
    </xf>
    <xf numFmtId="49" fontId="21" fillId="0" borderId="42" xfId="103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3" fillId="0" borderId="47" xfId="0" applyNumberFormat="1" applyFont="1" applyFill="1" applyBorder="1" applyAlignment="1" applyProtection="1">
      <alignment vertical="center" wrapText="1"/>
      <protection/>
    </xf>
    <xf numFmtId="0" fontId="3" fillId="0" borderId="48" xfId="0" applyNumberFormat="1" applyFont="1" applyFill="1" applyBorder="1" applyAlignment="1" applyProtection="1">
      <alignment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9" fontId="10" fillId="0" borderId="51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204" fontId="12" fillId="0" borderId="38" xfId="1035" applyNumberFormat="1" applyFont="1" applyFill="1" applyBorder="1" applyAlignment="1" applyProtection="1">
      <alignment horizontal="right" vertical="center"/>
      <protection/>
    </xf>
    <xf numFmtId="204" fontId="3" fillId="0" borderId="38" xfId="1035" applyNumberFormat="1" applyFont="1" applyFill="1" applyBorder="1" applyAlignment="1" applyProtection="1">
      <alignment horizontal="right" vertical="center"/>
      <protection locked="0"/>
    </xf>
    <xf numFmtId="204" fontId="12" fillId="0" borderId="38" xfId="1035" applyNumberFormat="1" applyFont="1" applyFill="1" applyBorder="1" applyAlignment="1" applyProtection="1">
      <alignment horizontal="right" vertical="center"/>
      <protection locked="0"/>
    </xf>
    <xf numFmtId="204" fontId="3" fillId="0" borderId="38" xfId="1035" applyNumberFormat="1" applyFont="1" applyFill="1" applyBorder="1" applyAlignment="1" applyProtection="1">
      <alignment horizontal="right" vertical="center"/>
      <protection/>
    </xf>
    <xf numFmtId="204" fontId="12" fillId="0" borderId="38" xfId="1035" applyNumberFormat="1" applyFont="1" applyFill="1" applyBorder="1" applyAlignment="1" applyProtection="1">
      <alignment horizontal="center" vertical="center"/>
      <protection/>
    </xf>
    <xf numFmtId="204" fontId="12" fillId="0" borderId="38" xfId="1035" applyNumberFormat="1" applyFont="1" applyFill="1" applyBorder="1" applyAlignment="1" applyProtection="1">
      <alignment horizontal="center" vertical="center"/>
      <protection locked="0"/>
    </xf>
    <xf numFmtId="49" fontId="3" fillId="0" borderId="43" xfId="1035" applyNumberFormat="1" applyFont="1" applyFill="1" applyBorder="1" applyAlignment="1" applyProtection="1">
      <alignment horizontal="left" vertical="center"/>
      <protection/>
    </xf>
    <xf numFmtId="49" fontId="3" fillId="0" borderId="0" xfId="1035" applyNumberFormat="1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1321" applyFont="1" applyBorder="1" applyAlignment="1" applyProtection="1">
      <alignment horizontal="center"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/>
      <protection/>
    </xf>
    <xf numFmtId="0" fontId="67" fillId="0" borderId="3" xfId="0" applyNumberFormat="1" applyFont="1" applyFill="1" applyBorder="1" applyAlignment="1">
      <alignment horizontal="center" vertical="center" wrapText="1"/>
    </xf>
    <xf numFmtId="188" fontId="67" fillId="0" borderId="34" xfId="0" applyNumberFormat="1" applyFont="1" applyFill="1" applyBorder="1" applyAlignment="1">
      <alignment horizontal="center" vertical="center" wrapText="1"/>
    </xf>
    <xf numFmtId="187" fontId="67" fillId="0" borderId="3" xfId="0" applyNumberFormat="1" applyFont="1" applyFill="1" applyBorder="1" applyAlignment="1">
      <alignment horizontal="center" vertical="center" wrapText="1"/>
    </xf>
    <xf numFmtId="200" fontId="67" fillId="0" borderId="3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 applyProtection="1">
      <alignment horizontal="center" vertical="center"/>
      <protection/>
    </xf>
    <xf numFmtId="0" fontId="67" fillId="0" borderId="32" xfId="0" applyNumberFormat="1" applyFont="1" applyBorder="1" applyAlignment="1">
      <alignment horizontal="center" vertical="center" wrapText="1"/>
    </xf>
    <xf numFmtId="188" fontId="67" fillId="0" borderId="3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8" xfId="1035" applyNumberFormat="1" applyFont="1" applyFill="1" applyBorder="1" applyAlignment="1" applyProtection="1">
      <alignment horizontal="center" vertical="center"/>
      <protection locked="0"/>
    </xf>
    <xf numFmtId="0" fontId="3" fillId="0" borderId="38" xfId="1035" applyNumberFormat="1" applyFont="1" applyFill="1" applyBorder="1" applyAlignment="1" applyProtection="1">
      <alignment horizontal="center" vertical="center"/>
      <protection/>
    </xf>
    <xf numFmtId="0" fontId="3" fillId="0" borderId="52" xfId="1035" applyNumberFormat="1" applyFont="1" applyFill="1" applyBorder="1" applyAlignment="1" applyProtection="1">
      <alignment horizontal="center" vertical="center"/>
      <protection/>
    </xf>
    <xf numFmtId="204" fontId="12" fillId="0" borderId="6" xfId="0" applyNumberFormat="1" applyFont="1" applyFill="1" applyBorder="1" applyAlignment="1" applyProtection="1">
      <alignment horizontal="center" vertical="center"/>
      <protection/>
    </xf>
    <xf numFmtId="204" fontId="12" fillId="0" borderId="53" xfId="0" applyNumberFormat="1" applyFont="1" applyFill="1" applyBorder="1" applyAlignment="1" applyProtection="1">
      <alignment horizontal="center" vertical="center"/>
      <protection/>
    </xf>
    <xf numFmtId="204" fontId="12" fillId="0" borderId="3" xfId="0" applyNumberFormat="1" applyFont="1" applyFill="1" applyBorder="1" applyAlignment="1" applyProtection="1">
      <alignment horizontal="center" vertical="center"/>
      <protection/>
    </xf>
    <xf numFmtId="204" fontId="12" fillId="0" borderId="34" xfId="0" applyNumberFormat="1" applyFont="1" applyFill="1" applyBorder="1" applyAlignment="1" applyProtection="1">
      <alignment horizontal="center" vertical="center"/>
      <protection/>
    </xf>
    <xf numFmtId="204" fontId="12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6" borderId="35" xfId="0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vertical="center"/>
    </xf>
    <xf numFmtId="3" fontId="10" fillId="0" borderId="26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vertical="center"/>
    </xf>
    <xf numFmtId="0" fontId="103" fillId="0" borderId="38" xfId="1035" applyNumberFormat="1" applyFont="1" applyFill="1" applyBorder="1" applyAlignment="1" applyProtection="1">
      <alignment horizontal="center" vertical="center"/>
      <protection locked="0"/>
    </xf>
    <xf numFmtId="0" fontId="104" fillId="0" borderId="0" xfId="1035" applyNumberFormat="1" applyFont="1" applyFill="1">
      <alignment/>
      <protection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3" fillId="0" borderId="38" xfId="1035" applyNumberFormat="1" applyFont="1" applyFill="1" applyBorder="1" applyAlignment="1" applyProtection="1">
      <alignment horizontal="center" vertical="center"/>
      <protection locked="0"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7" fillId="0" borderId="0" xfId="1035" applyNumberFormat="1" applyFont="1" applyFill="1">
      <alignment/>
      <protection/>
    </xf>
    <xf numFmtId="0" fontId="3" fillId="0" borderId="54" xfId="1035" applyNumberFormat="1" applyFont="1" applyFill="1" applyBorder="1" applyAlignment="1" applyProtection="1">
      <alignment horizontal="left" vertical="center"/>
      <protection/>
    </xf>
    <xf numFmtId="0" fontId="12" fillId="0" borderId="55" xfId="1035" applyNumberFormat="1" applyFont="1" applyFill="1" applyBorder="1" applyAlignment="1" applyProtection="1">
      <alignment horizontal="center" vertical="center"/>
      <protection locked="0"/>
    </xf>
    <xf numFmtId="188" fontId="12" fillId="0" borderId="53" xfId="1035" applyNumberFormat="1" applyFont="1" applyFill="1" applyBorder="1" applyAlignment="1" applyProtection="1">
      <alignment horizontal="center" vertical="center"/>
      <protection/>
    </xf>
    <xf numFmtId="0" fontId="7" fillId="0" borderId="56" xfId="1035" applyNumberFormat="1" applyFill="1" applyBorder="1">
      <alignment/>
      <protection/>
    </xf>
    <xf numFmtId="0" fontId="3" fillId="0" borderId="35" xfId="103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99" fontId="0" fillId="0" borderId="0" xfId="0" applyNumberFormat="1" applyFont="1" applyAlignment="1">
      <alignment horizontal="center" vertical="center"/>
    </xf>
    <xf numFmtId="199" fontId="0" fillId="0" borderId="0" xfId="0" applyNumberFormat="1" applyAlignment="1">
      <alignment vertical="center"/>
    </xf>
    <xf numFmtId="0" fontId="10" fillId="0" borderId="29" xfId="0" applyFont="1" applyBorder="1" applyAlignment="1">
      <alignment horizontal="center" vertical="center"/>
    </xf>
    <xf numFmtId="199" fontId="10" fillId="0" borderId="31" xfId="0" applyNumberFormat="1" applyFont="1" applyBorder="1" applyAlignment="1">
      <alignment horizontal="center" vertical="center"/>
    </xf>
    <xf numFmtId="199" fontId="44" fillId="0" borderId="34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199" fontId="44" fillId="0" borderId="35" xfId="0" applyNumberFormat="1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44" fillId="0" borderId="3" xfId="0" applyNumberFormat="1" applyFont="1" applyBorder="1" applyAlignment="1">
      <alignment horizontal="center" vertical="center"/>
    </xf>
    <xf numFmtId="187" fontId="10" fillId="0" borderId="3" xfId="0" applyNumberFormat="1" applyFont="1" applyBorder="1" applyAlignment="1">
      <alignment horizontal="center" vertical="center"/>
    </xf>
    <xf numFmtId="187" fontId="3" fillId="0" borderId="3" xfId="0" applyNumberFormat="1" applyFont="1" applyBorder="1" applyAlignment="1">
      <alignment horizontal="center" vertical="center"/>
    </xf>
    <xf numFmtId="187" fontId="44" fillId="0" borderId="32" xfId="0" applyNumberFormat="1" applyFon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0" fillId="0" borderId="0" xfId="0" applyNumberFormat="1" applyAlignment="1">
      <alignment horizontal="center" vertical="center"/>
    </xf>
    <xf numFmtId="187" fontId="94" fillId="0" borderId="3" xfId="1146" applyNumberFormat="1" applyFont="1" applyBorder="1" applyAlignment="1">
      <alignment horizontal="center" vertical="center"/>
      <protection/>
    </xf>
    <xf numFmtId="187" fontId="94" fillId="0" borderId="3" xfId="1075" applyNumberFormat="1" applyFont="1" applyBorder="1" applyAlignment="1">
      <alignment horizontal="center" vertical="center"/>
      <protection/>
    </xf>
    <xf numFmtId="187" fontId="105" fillId="0" borderId="3" xfId="0" applyNumberFormat="1" applyFont="1" applyBorder="1" applyAlignment="1">
      <alignment horizontal="center" vertical="center"/>
    </xf>
    <xf numFmtId="188" fontId="10" fillId="0" borderId="3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7" fontId="10" fillId="0" borderId="32" xfId="0" applyNumberFormat="1" applyFont="1" applyBorder="1" applyAlignment="1">
      <alignment horizontal="center" vertical="center"/>
    </xf>
    <xf numFmtId="188" fontId="10" fillId="0" borderId="35" xfId="0" applyNumberFormat="1" applyFont="1" applyBorder="1" applyAlignment="1">
      <alignment horizontal="center" vertical="center"/>
    </xf>
    <xf numFmtId="187" fontId="94" fillId="0" borderId="3" xfId="1035" applyNumberFormat="1" applyFont="1" applyBorder="1" applyAlignment="1">
      <alignment horizontal="center" vertical="center"/>
      <protection/>
    </xf>
    <xf numFmtId="188" fontId="94" fillId="0" borderId="34" xfId="1103" applyNumberFormat="1" applyFont="1" applyBorder="1" applyAlignment="1">
      <alignment horizontal="center" vertical="center"/>
      <protection/>
    </xf>
    <xf numFmtId="188" fontId="94" fillId="0" borderId="34" xfId="1035" applyNumberFormat="1" applyFont="1" applyBorder="1" applyAlignment="1">
      <alignment horizontal="center" vertical="center"/>
      <protection/>
    </xf>
    <xf numFmtId="0" fontId="10" fillId="0" borderId="28" xfId="0" applyFont="1" applyFill="1" applyBorder="1" applyAlignment="1">
      <alignment horizontal="center" vertical="center" wrapText="1"/>
    </xf>
    <xf numFmtId="188" fontId="7" fillId="0" borderId="0" xfId="1035" applyNumberFormat="1" applyFill="1" applyAlignment="1">
      <alignment horizontal="center"/>
      <protection/>
    </xf>
    <xf numFmtId="188" fontId="3" fillId="0" borderId="0" xfId="1035" applyNumberFormat="1" applyFont="1" applyFill="1" applyAlignment="1">
      <alignment horizontal="center"/>
      <protection/>
    </xf>
    <xf numFmtId="188" fontId="3" fillId="0" borderId="34" xfId="1035" applyNumberFormat="1" applyFont="1" applyFill="1" applyBorder="1" applyAlignment="1">
      <alignment horizontal="center"/>
      <protection/>
    </xf>
    <xf numFmtId="188" fontId="3" fillId="0" borderId="35" xfId="1035" applyNumberFormat="1" applyFont="1" applyFill="1" applyBorder="1" applyAlignment="1">
      <alignment horizontal="center"/>
      <protection/>
    </xf>
    <xf numFmtId="187" fontId="12" fillId="0" borderId="3" xfId="1322" applyNumberFormat="1" applyFont="1" applyBorder="1" applyAlignment="1">
      <alignment horizontal="center" vertical="center"/>
      <protection/>
    </xf>
    <xf numFmtId="0" fontId="106" fillId="0" borderId="37" xfId="1035" applyNumberFormat="1" applyFont="1" applyFill="1" applyBorder="1" applyAlignment="1" applyProtection="1">
      <alignment horizontal="left" vertical="center"/>
      <protection/>
    </xf>
    <xf numFmtId="188" fontId="103" fillId="0" borderId="34" xfId="1035" applyNumberFormat="1" applyFont="1" applyFill="1" applyBorder="1" applyAlignment="1" applyProtection="1">
      <alignment horizontal="center" vertical="center"/>
      <protection/>
    </xf>
    <xf numFmtId="0" fontId="104" fillId="0" borderId="0" xfId="1035" applyNumberFormat="1" applyFont="1" applyFill="1">
      <alignment/>
      <protection/>
    </xf>
    <xf numFmtId="0" fontId="106" fillId="0" borderId="38" xfId="1035" applyNumberFormat="1" applyFont="1" applyFill="1" applyBorder="1" applyAlignment="1" applyProtection="1">
      <alignment horizontal="center" vertical="center"/>
      <protection locked="0"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3" fillId="0" borderId="38" xfId="1035" applyNumberFormat="1" applyFont="1" applyFill="1" applyBorder="1" applyAlignment="1" applyProtection="1">
      <alignment horizontal="center" vertical="center"/>
      <protection locked="0"/>
    </xf>
    <xf numFmtId="0" fontId="7" fillId="0" borderId="0" xfId="1035" applyNumberFormat="1" applyFont="1" applyFill="1">
      <alignment/>
      <protection/>
    </xf>
    <xf numFmtId="0" fontId="107" fillId="0" borderId="37" xfId="1035" applyNumberFormat="1" applyFont="1" applyFill="1" applyBorder="1" applyAlignment="1" applyProtection="1">
      <alignment horizontal="left" vertical="center"/>
      <protection/>
    </xf>
    <xf numFmtId="0" fontId="108" fillId="0" borderId="38" xfId="1035" applyNumberFormat="1" applyFont="1" applyFill="1" applyBorder="1" applyAlignment="1" applyProtection="1">
      <alignment horizontal="center" vertical="center"/>
      <protection locked="0"/>
    </xf>
    <xf numFmtId="188" fontId="108" fillId="0" borderId="34" xfId="1035" applyNumberFormat="1" applyFont="1" applyFill="1" applyBorder="1" applyAlignment="1" applyProtection="1">
      <alignment horizontal="center" vertical="center"/>
      <protection/>
    </xf>
    <xf numFmtId="0" fontId="109" fillId="0" borderId="0" xfId="1035" applyNumberFormat="1" applyFont="1" applyFill="1">
      <alignment/>
      <protection/>
    </xf>
    <xf numFmtId="0" fontId="107" fillId="0" borderId="38" xfId="1035" applyNumberFormat="1" applyFont="1" applyFill="1" applyBorder="1" applyAlignment="1" applyProtection="1">
      <alignment horizontal="center" vertical="center"/>
      <protection locked="0"/>
    </xf>
    <xf numFmtId="0" fontId="110" fillId="0" borderId="37" xfId="1035" applyNumberFormat="1" applyFont="1" applyFill="1" applyBorder="1" applyAlignment="1" applyProtection="1">
      <alignment horizontal="left" vertical="center"/>
      <protection/>
    </xf>
    <xf numFmtId="0" fontId="111" fillId="0" borderId="38" xfId="1035" applyNumberFormat="1" applyFont="1" applyFill="1" applyBorder="1" applyAlignment="1" applyProtection="1">
      <alignment horizontal="center" vertical="center"/>
      <protection locked="0"/>
    </xf>
    <xf numFmtId="0" fontId="110" fillId="0" borderId="38" xfId="1035" applyNumberFormat="1" applyFont="1" applyFill="1" applyBorder="1" applyAlignment="1" applyProtection="1">
      <alignment horizontal="center" vertical="center"/>
      <protection locked="0"/>
    </xf>
    <xf numFmtId="188" fontId="111" fillId="0" borderId="34" xfId="1035" applyNumberFormat="1" applyFont="1" applyFill="1" applyBorder="1" applyAlignment="1" applyProtection="1">
      <alignment horizontal="center" vertical="center"/>
      <protection/>
    </xf>
    <xf numFmtId="0" fontId="112" fillId="0" borderId="0" xfId="1035" applyNumberFormat="1" applyFont="1" applyFill="1">
      <alignment/>
      <protection/>
    </xf>
    <xf numFmtId="188" fontId="12" fillId="0" borderId="32" xfId="0" applyNumberFormat="1" applyFont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/>
    </xf>
    <xf numFmtId="0" fontId="3" fillId="0" borderId="37" xfId="1035" applyNumberFormat="1" applyFont="1" applyFill="1" applyBorder="1" applyAlignment="1" applyProtection="1">
      <alignment horizontal="left" vertical="center"/>
      <protection/>
    </xf>
    <xf numFmtId="0" fontId="7" fillId="0" borderId="0" xfId="1035" applyNumberFormat="1" applyFont="1" applyFill="1">
      <alignment/>
      <protection/>
    </xf>
    <xf numFmtId="0" fontId="3" fillId="0" borderId="38" xfId="1035" applyNumberFormat="1" applyFont="1" applyFill="1" applyBorder="1" applyAlignment="1" applyProtection="1">
      <alignment horizontal="center" vertical="center"/>
      <protection locked="0"/>
    </xf>
    <xf numFmtId="0" fontId="3" fillId="0" borderId="38" xfId="1035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/>
    </xf>
    <xf numFmtId="0" fontId="44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68" fillId="0" borderId="0" xfId="1035" applyFont="1" applyFill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69" fillId="0" borderId="36" xfId="1035" applyFont="1" applyFill="1" applyBorder="1" applyAlignment="1">
      <alignment/>
      <protection/>
    </xf>
    <xf numFmtId="49" fontId="3" fillId="0" borderId="0" xfId="1035" applyNumberFormat="1" applyFont="1" applyFill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87" fontId="0" fillId="0" borderId="28" xfId="0" applyNumberForma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8" fontId="44" fillId="0" borderId="34" xfId="0" applyNumberFormat="1" applyFont="1" applyBorder="1" applyAlignment="1">
      <alignment horizontal="right" vertical="center"/>
    </xf>
    <xf numFmtId="188" fontId="44" fillId="0" borderId="3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315" applyFont="1" applyBorder="1" applyAlignment="1">
      <alignment horizontal="center" vertical="center" wrapText="1"/>
      <protection/>
    </xf>
    <xf numFmtId="0" fontId="3" fillId="0" borderId="3" xfId="315" applyFont="1" applyBorder="1" applyAlignment="1">
      <alignment horizontal="center" vertical="center" wrapText="1"/>
      <protection/>
    </xf>
    <xf numFmtId="0" fontId="3" fillId="0" borderId="3" xfId="315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7" fillId="76" borderId="0" xfId="0" applyFont="1" applyFill="1" applyBorder="1" applyAlignment="1">
      <alignment horizontal="left" vertical="center" wrapText="1"/>
    </xf>
    <xf numFmtId="49" fontId="17" fillId="0" borderId="0" xfId="1035" applyNumberFormat="1" applyFont="1" applyFill="1" applyAlignment="1">
      <alignment horizontal="center"/>
      <protection/>
    </xf>
    <xf numFmtId="0" fontId="16" fillId="0" borderId="57" xfId="1035" applyNumberFormat="1" applyFont="1" applyFill="1" applyBorder="1" applyAlignment="1">
      <alignment horizontal="left" vertical="center" wrapText="1"/>
      <protection/>
    </xf>
    <xf numFmtId="0" fontId="15" fillId="0" borderId="57" xfId="1035" applyNumberFormat="1" applyFont="1" applyFill="1" applyBorder="1" applyAlignment="1">
      <alignment horizontal="left" vertical="center" wrapText="1"/>
      <protection/>
    </xf>
    <xf numFmtId="0" fontId="15" fillId="0" borderId="0" xfId="1035" applyNumberFormat="1" applyFont="1" applyFill="1" applyAlignment="1">
      <alignment horizontal="left" vertical="center" wrapText="1"/>
      <protection/>
    </xf>
    <xf numFmtId="0" fontId="17" fillId="0" borderId="0" xfId="1035" applyNumberFormat="1" applyFont="1" applyFill="1" applyAlignment="1">
      <alignment horizontal="center" vertical="center"/>
      <protection/>
    </xf>
    <xf numFmtId="0" fontId="17" fillId="0" borderId="0" xfId="1035" applyNumberFormat="1" applyFont="1" applyFill="1" applyAlignment="1">
      <alignment horizontal="center" vertical="center"/>
      <protection/>
    </xf>
    <xf numFmtId="0" fontId="3" fillId="0" borderId="0" xfId="1035" applyNumberFormat="1" applyFont="1" applyFill="1" applyBorder="1" applyAlignment="1">
      <alignment horizontal="center" vertical="center"/>
      <protection/>
    </xf>
    <xf numFmtId="0" fontId="3" fillId="0" borderId="28" xfId="1035" applyNumberFormat="1" applyFont="1" applyFill="1" applyBorder="1" applyAlignment="1">
      <alignment horizontal="center" vertical="center" wrapText="1"/>
      <protection/>
    </xf>
    <xf numFmtId="0" fontId="3" fillId="0" borderId="58" xfId="1035" applyNumberFormat="1" applyFont="1" applyFill="1" applyBorder="1" applyAlignment="1">
      <alignment horizontal="center" vertical="center"/>
      <protection/>
    </xf>
    <xf numFmtId="0" fontId="3" fillId="0" borderId="51" xfId="1035" applyNumberFormat="1" applyFont="1" applyFill="1" applyBorder="1" applyAlignment="1">
      <alignment horizontal="center" vertical="center"/>
      <protection/>
    </xf>
    <xf numFmtId="0" fontId="3" fillId="0" borderId="31" xfId="315" applyFont="1" applyFill="1" applyBorder="1" applyAlignment="1" applyProtection="1">
      <alignment horizontal="center" vertical="center" wrapText="1"/>
      <protection locked="0"/>
    </xf>
    <xf numFmtId="0" fontId="3" fillId="0" borderId="34" xfId="315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1035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13" fillId="0" borderId="36" xfId="1035" applyFont="1" applyFill="1" applyBorder="1" applyAlignment="1">
      <alignment horizontal="center"/>
      <protection/>
    </xf>
    <xf numFmtId="0" fontId="113" fillId="0" borderId="36" xfId="1035" applyFont="1" applyFill="1" applyBorder="1" applyAlignment="1">
      <alignment horizontal="left"/>
      <protection/>
    </xf>
    <xf numFmtId="0" fontId="69" fillId="0" borderId="36" xfId="0" applyFont="1" applyBorder="1" applyAlignment="1">
      <alignment horizontal="left"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49" fontId="17" fillId="0" borderId="0" xfId="1035" applyNumberFormat="1" applyFont="1" applyFill="1" applyAlignment="1">
      <alignment horizontal="center" vertical="center"/>
      <protection/>
    </xf>
    <xf numFmtId="49" fontId="21" fillId="0" borderId="29" xfId="1035" applyNumberFormat="1" applyFont="1" applyFill="1" applyBorder="1" applyAlignment="1">
      <alignment horizontal="center" vertical="center"/>
      <protection/>
    </xf>
    <xf numFmtId="49" fontId="21" fillId="0" borderId="28" xfId="1035" applyNumberFormat="1" applyFont="1" applyFill="1" applyBorder="1" applyAlignment="1">
      <alignment horizontal="center" vertical="center"/>
      <protection/>
    </xf>
    <xf numFmtId="49" fontId="21" fillId="0" borderId="31" xfId="1035" applyNumberFormat="1" applyFont="1" applyFill="1" applyBorder="1" applyAlignment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1035" applyNumberFormat="1" applyFont="1" applyFill="1" applyAlignment="1">
      <alignment horizontal="right" vertical="center"/>
      <protection/>
    </xf>
    <xf numFmtId="0" fontId="3" fillId="0" borderId="13" xfId="1035" applyFont="1" applyFill="1" applyBorder="1" applyAlignment="1">
      <alignment horizontal="left" vertical="center" wrapText="1"/>
      <protection/>
    </xf>
    <xf numFmtId="0" fontId="3" fillId="0" borderId="6" xfId="1035" applyFont="1" applyFill="1" applyBorder="1" applyAlignment="1">
      <alignment horizontal="left" vertical="center" wrapText="1"/>
      <protection/>
    </xf>
    <xf numFmtId="0" fontId="3" fillId="0" borderId="55" xfId="1035" applyFont="1" applyFill="1" applyBorder="1" applyAlignment="1">
      <alignment horizontal="left" vertical="center" wrapText="1"/>
      <protection/>
    </xf>
    <xf numFmtId="0" fontId="3" fillId="0" borderId="43" xfId="1035" applyFont="1" applyFill="1" applyBorder="1" applyAlignment="1">
      <alignment horizontal="left" vertical="center" wrapText="1"/>
      <protection/>
    </xf>
    <xf numFmtId="0" fontId="3" fillId="0" borderId="3" xfId="1035" applyFont="1" applyFill="1" applyBorder="1" applyAlignment="1">
      <alignment horizontal="left" vertical="center" wrapText="1"/>
      <protection/>
    </xf>
    <xf numFmtId="0" fontId="3" fillId="0" borderId="38" xfId="1035" applyFont="1" applyFill="1" applyBorder="1" applyAlignment="1">
      <alignment horizontal="left" vertical="center" wrapText="1"/>
      <protection/>
    </xf>
    <xf numFmtId="0" fontId="3" fillId="0" borderId="62" xfId="1035" applyFont="1" applyFill="1" applyBorder="1" applyAlignment="1">
      <alignment horizontal="left" vertical="center" wrapText="1"/>
      <protection/>
    </xf>
    <xf numFmtId="0" fontId="3" fillId="0" borderId="44" xfId="1035" applyFont="1" applyFill="1" applyBorder="1" applyAlignment="1">
      <alignment horizontal="left" vertical="center" wrapText="1"/>
      <protection/>
    </xf>
    <xf numFmtId="0" fontId="3" fillId="0" borderId="52" xfId="1035" applyFont="1" applyFill="1" applyBorder="1" applyAlignment="1">
      <alignment horizontal="left" vertical="center" wrapText="1"/>
      <protection/>
    </xf>
    <xf numFmtId="49" fontId="10" fillId="0" borderId="28" xfId="1035" applyNumberFormat="1" applyFont="1" applyFill="1" applyBorder="1" applyAlignment="1">
      <alignment horizontal="center" vertical="center" wrapText="1"/>
      <protection/>
    </xf>
    <xf numFmtId="49" fontId="10" fillId="0" borderId="59" xfId="1035" applyNumberFormat="1" applyFont="1" applyFill="1" applyBorder="1" applyAlignment="1">
      <alignment horizontal="center" vertical="center" wrapText="1"/>
      <protection/>
    </xf>
    <xf numFmtId="49" fontId="10" fillId="0" borderId="47" xfId="1035" applyNumberFormat="1" applyFont="1" applyFill="1" applyBorder="1" applyAlignment="1">
      <alignment horizontal="center" vertical="center" wrapText="1"/>
      <protection/>
    </xf>
    <xf numFmtId="49" fontId="10" fillId="0" borderId="48" xfId="1035" applyNumberFormat="1" applyFont="1" applyFill="1" applyBorder="1" applyAlignment="1">
      <alignment horizontal="center" vertical="center" wrapText="1"/>
      <protection/>
    </xf>
    <xf numFmtId="188" fontId="3" fillId="0" borderId="31" xfId="1035" applyNumberFormat="1" applyFont="1" applyFill="1" applyBorder="1" applyAlignment="1">
      <alignment horizontal="center" vertical="center" wrapText="1"/>
      <protection/>
    </xf>
    <xf numFmtId="188" fontId="3" fillId="0" borderId="34" xfId="1035" applyNumberFormat="1" applyFont="1" applyFill="1" applyBorder="1" applyAlignment="1">
      <alignment horizontal="center" vertical="center" wrapText="1"/>
      <protection/>
    </xf>
    <xf numFmtId="0" fontId="3" fillId="0" borderId="0" xfId="1035" applyFont="1" applyFill="1" applyBorder="1" applyAlignment="1">
      <alignment horizontal="center" vertical="center"/>
      <protection/>
    </xf>
    <xf numFmtId="0" fontId="3" fillId="0" borderId="0" xfId="1035" applyFont="1" applyFill="1" applyBorder="1" applyAlignment="1">
      <alignment horizontal="center" vertical="center"/>
      <protection/>
    </xf>
    <xf numFmtId="49" fontId="3" fillId="0" borderId="29" xfId="1035" applyNumberFormat="1" applyFont="1" applyFill="1" applyBorder="1" applyAlignment="1">
      <alignment horizontal="center" vertical="center"/>
      <protection/>
    </xf>
    <xf numFmtId="49" fontId="3" fillId="0" borderId="28" xfId="1035" applyNumberFormat="1" applyFont="1" applyFill="1" applyBorder="1" applyAlignment="1">
      <alignment horizontal="center" vertical="center"/>
      <protection/>
    </xf>
    <xf numFmtId="49" fontId="3" fillId="0" borderId="31" xfId="1035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80" fillId="0" borderId="56" xfId="1000" applyFont="1" applyBorder="1" applyAlignment="1">
      <alignment horizontal="center" vertical="center"/>
      <protection/>
    </xf>
    <xf numFmtId="0" fontId="0" fillId="0" borderId="0" xfId="1000">
      <alignment/>
      <protection/>
    </xf>
    <xf numFmtId="0" fontId="81" fillId="0" borderId="56" xfId="1000" applyFont="1" applyBorder="1" applyAlignment="1">
      <alignment horizontal="center" vertical="center"/>
      <protection/>
    </xf>
    <xf numFmtId="0" fontId="81" fillId="0" borderId="3" xfId="1000" applyFont="1" applyBorder="1" applyAlignment="1">
      <alignment horizontal="center" vertical="center"/>
      <protection/>
    </xf>
    <xf numFmtId="0" fontId="81" fillId="0" borderId="0" xfId="1000" applyFont="1">
      <alignment/>
      <protection/>
    </xf>
    <xf numFmtId="0" fontId="82" fillId="0" borderId="3" xfId="1000" applyFont="1" applyBorder="1" applyAlignment="1">
      <alignment horizontal="center" vertical="center"/>
      <protection/>
    </xf>
    <xf numFmtId="0" fontId="82" fillId="0" borderId="3" xfId="1000" applyFont="1" applyBorder="1" applyAlignment="1">
      <alignment vertical="center"/>
      <protection/>
    </xf>
    <xf numFmtId="0" fontId="17" fillId="0" borderId="0" xfId="1000" applyFont="1" applyAlignment="1">
      <alignment horizontal="center"/>
      <protection/>
    </xf>
    <xf numFmtId="0" fontId="0" fillId="0" borderId="0" xfId="1000" applyFont="1" applyAlignment="1">
      <alignment horizontal="center" vertical="center"/>
      <protection/>
    </xf>
    <xf numFmtId="0" fontId="3" fillId="0" borderId="3" xfId="1000" applyFont="1" applyBorder="1" applyAlignment="1">
      <alignment horizontal="center" vertical="center"/>
      <protection/>
    </xf>
    <xf numFmtId="0" fontId="105" fillId="0" borderId="3" xfId="1000" applyFont="1" applyBorder="1">
      <alignment/>
      <protection/>
    </xf>
    <xf numFmtId="0" fontId="12" fillId="0" borderId="3" xfId="1000" applyFont="1" applyBorder="1">
      <alignment/>
      <protection/>
    </xf>
    <xf numFmtId="0" fontId="12" fillId="77" borderId="3" xfId="1323" applyFont="1" applyFill="1" applyBorder="1" applyAlignment="1" applyProtection="1">
      <alignment horizontal="right" vertical="center" wrapText="1"/>
      <protection locked="0"/>
    </xf>
    <xf numFmtId="187" fontId="12" fillId="0" borderId="3" xfId="1000" applyNumberFormat="1" applyFont="1" applyBorder="1" applyAlignment="1">
      <alignment horizontal="right"/>
      <protection/>
    </xf>
    <xf numFmtId="187" fontId="12" fillId="0" borderId="3" xfId="1000" applyNumberFormat="1" applyFont="1" applyBorder="1">
      <alignment/>
      <protection/>
    </xf>
    <xf numFmtId="0" fontId="5" fillId="0" borderId="0" xfId="1000" applyFont="1" applyFill="1" applyAlignment="1">
      <alignment vertical="center"/>
      <protection/>
    </xf>
    <xf numFmtId="0" fontId="83" fillId="0" borderId="0" xfId="1035" applyNumberFormat="1" applyFont="1" applyFill="1">
      <alignment/>
      <protection/>
    </xf>
    <xf numFmtId="0" fontId="0" fillId="0" borderId="0" xfId="1000" applyAlignment="1">
      <alignment/>
      <protection/>
    </xf>
    <xf numFmtId="0" fontId="84" fillId="0" borderId="0" xfId="315" applyFont="1" applyFill="1" applyAlignment="1" applyProtection="1">
      <alignment horizontal="center"/>
      <protection/>
    </xf>
    <xf numFmtId="0" fontId="7" fillId="0" borderId="0" xfId="1035" applyNumberFormat="1" applyFont="1" applyFill="1" applyAlignment="1">
      <alignment/>
      <protection/>
    </xf>
    <xf numFmtId="0" fontId="83" fillId="0" borderId="0" xfId="1035" applyNumberFormat="1" applyFont="1" applyFill="1" applyAlignment="1">
      <alignment/>
      <protection/>
    </xf>
    <xf numFmtId="0" fontId="7" fillId="0" borderId="56" xfId="1035" applyNumberFormat="1" applyFont="1" applyFill="1" applyBorder="1" applyAlignment="1">
      <alignment horizontal="center"/>
      <protection/>
    </xf>
    <xf numFmtId="0" fontId="3" fillId="0" borderId="3" xfId="1035" applyNumberFormat="1" applyFont="1" applyFill="1" applyBorder="1" applyAlignment="1">
      <alignment horizontal="center" vertical="center"/>
      <protection/>
    </xf>
    <xf numFmtId="0" fontId="12" fillId="0" borderId="3" xfId="1035" applyNumberFormat="1" applyFont="1" applyFill="1" applyBorder="1" applyAlignment="1">
      <alignment horizontal="center" vertical="center" wrapText="1"/>
      <protection/>
    </xf>
    <xf numFmtId="0" fontId="12" fillId="0" borderId="3" xfId="1035" applyNumberFormat="1" applyFont="1" applyFill="1" applyBorder="1" applyAlignment="1">
      <alignment horizontal="center" vertical="center"/>
      <protection/>
    </xf>
    <xf numFmtId="0" fontId="0" fillId="0" borderId="3" xfId="1000" applyBorder="1" applyAlignment="1">
      <alignment horizontal="center" vertical="center"/>
      <protection/>
    </xf>
    <xf numFmtId="10" fontId="0" fillId="0" borderId="3" xfId="1421" applyNumberFormat="1" applyFont="1" applyBorder="1" applyAlignment="1">
      <alignment horizontal="center" vertical="center"/>
    </xf>
    <xf numFmtId="0" fontId="0" fillId="0" borderId="0" xfId="1000" applyAlignment="1">
      <alignment horizontal="center" vertical="center"/>
      <protection/>
    </xf>
    <xf numFmtId="0" fontId="0" fillId="0" borderId="3" xfId="1000" applyBorder="1" applyAlignment="1">
      <alignment horizontal="center"/>
      <protection/>
    </xf>
    <xf numFmtId="0" fontId="0" fillId="0" borderId="0" xfId="1000" applyAlignment="1">
      <alignment horizontal="center"/>
      <protection/>
    </xf>
    <xf numFmtId="0" fontId="71" fillId="0" borderId="0" xfId="315" applyFont="1" applyFill="1" applyBorder="1" applyAlignment="1" applyProtection="1">
      <alignment horizontal="center" vertical="center" wrapText="1"/>
      <protection locked="0"/>
    </xf>
    <xf numFmtId="0" fontId="5" fillId="0" borderId="0" xfId="1000" applyFont="1" applyAlignment="1">
      <alignment/>
      <protection/>
    </xf>
    <xf numFmtId="0" fontId="65" fillId="0" borderId="0" xfId="1000" applyFont="1" applyAlignment="1">
      <alignment horizontal="center"/>
      <protection/>
    </xf>
    <xf numFmtId="0" fontId="7" fillId="0" borderId="0" xfId="1000" applyFont="1" applyAlignment="1">
      <alignment/>
      <protection/>
    </xf>
    <xf numFmtId="0" fontId="0" fillId="0" borderId="0" xfId="1000" applyAlignment="1">
      <alignment horizontal="right"/>
      <protection/>
    </xf>
    <xf numFmtId="0" fontId="3" fillId="0" borderId="3" xfId="1000" applyFont="1" applyBorder="1" applyAlignment="1">
      <alignment horizontal="center" vertical="center" wrapText="1"/>
      <protection/>
    </xf>
    <xf numFmtId="0" fontId="7" fillId="0" borderId="0" xfId="1000" applyFont="1" applyAlignment="1">
      <alignment vertical="center"/>
      <protection/>
    </xf>
    <xf numFmtId="0" fontId="3" fillId="0" borderId="3" xfId="1000" applyFont="1" applyBorder="1" applyAlignment="1">
      <alignment vertical="center"/>
      <protection/>
    </xf>
    <xf numFmtId="0" fontId="7" fillId="0" borderId="3" xfId="1000" applyFont="1" applyBorder="1" applyAlignment="1">
      <alignment vertical="center"/>
      <protection/>
    </xf>
    <xf numFmtId="0" fontId="0" fillId="0" borderId="26" xfId="1000" applyBorder="1" applyAlignment="1">
      <alignment horizontal="center" vertical="center"/>
      <protection/>
    </xf>
    <xf numFmtId="187" fontId="0" fillId="0" borderId="3" xfId="1000" applyNumberFormat="1" applyFont="1" applyFill="1" applyBorder="1" applyAlignment="1">
      <alignment horizontal="center" vertical="center"/>
      <protection/>
    </xf>
    <xf numFmtId="0" fontId="0" fillId="0" borderId="27" xfId="1000" applyBorder="1" applyAlignment="1">
      <alignment horizontal="center" vertical="center"/>
      <protection/>
    </xf>
    <xf numFmtId="187" fontId="0" fillId="0" borderId="32" xfId="1000" applyNumberFormat="1" applyFont="1" applyFill="1" applyBorder="1" applyAlignment="1">
      <alignment horizontal="center" vertical="center"/>
      <protection/>
    </xf>
    <xf numFmtId="0" fontId="17" fillId="0" borderId="0" xfId="1036" applyFont="1" applyAlignment="1">
      <alignment horizontal="center"/>
      <protection/>
    </xf>
    <xf numFmtId="0" fontId="85" fillId="0" borderId="0" xfId="1036" applyFont="1" applyAlignment="1">
      <alignment/>
      <protection/>
    </xf>
    <xf numFmtId="187" fontId="2" fillId="0" borderId="0" xfId="1036" applyNumberFormat="1" applyFont="1" applyAlignment="1">
      <alignment/>
      <protection/>
    </xf>
    <xf numFmtId="0" fontId="7" fillId="0" borderId="0" xfId="1036" applyFont="1" applyAlignment="1">
      <alignment horizontal="right" vertical="center"/>
      <protection/>
    </xf>
    <xf numFmtId="0" fontId="3" fillId="0" borderId="29" xfId="1036" applyFont="1" applyBorder="1" applyAlignment="1">
      <alignment horizontal="center" vertical="center" wrapText="1"/>
      <protection/>
    </xf>
    <xf numFmtId="0" fontId="3" fillId="0" borderId="48" xfId="1036" applyFont="1" applyBorder="1" applyAlignment="1">
      <alignment horizontal="center" vertical="center" wrapText="1"/>
      <protection/>
    </xf>
    <xf numFmtId="187" fontId="3" fillId="0" borderId="28" xfId="1036" applyNumberFormat="1" applyFont="1" applyBorder="1" applyAlignment="1">
      <alignment horizontal="center" vertical="center" wrapText="1"/>
      <protection/>
    </xf>
    <xf numFmtId="0" fontId="3" fillId="0" borderId="63" xfId="1036" applyFont="1" applyBorder="1" applyAlignment="1">
      <alignment horizontal="center" vertical="center" wrapText="1"/>
      <protection/>
    </xf>
    <xf numFmtId="0" fontId="3" fillId="0" borderId="26" xfId="1036" applyFont="1" applyBorder="1" applyAlignment="1">
      <alignment horizontal="justify" vertical="center" wrapText="1"/>
      <protection/>
    </xf>
    <xf numFmtId="0" fontId="3" fillId="0" borderId="43" xfId="1036" applyFont="1" applyBorder="1" applyAlignment="1">
      <alignment horizontal="right" vertical="center" wrapText="1"/>
      <protection/>
    </xf>
    <xf numFmtId="202" fontId="12" fillId="0" borderId="3" xfId="1036" applyNumberFormat="1" applyFont="1" applyBorder="1" applyAlignment="1">
      <alignment horizontal="right" vertical="center"/>
      <protection/>
    </xf>
    <xf numFmtId="187" fontId="12" fillId="0" borderId="3" xfId="1036" applyNumberFormat="1" applyFont="1" applyBorder="1" applyAlignment="1">
      <alignment horizontal="right" vertical="center" wrapText="1"/>
      <protection/>
    </xf>
    <xf numFmtId="188" fontId="12" fillId="0" borderId="34" xfId="1036" applyNumberFormat="1" applyFont="1" applyBorder="1" applyAlignment="1">
      <alignment horizontal="right" vertical="center" wrapText="1"/>
      <protection/>
    </xf>
    <xf numFmtId="0" fontId="3" fillId="0" borderId="26" xfId="1036" applyFont="1" applyBorder="1" applyAlignment="1">
      <alignment vertical="center" wrapText="1"/>
      <protection/>
    </xf>
    <xf numFmtId="202" fontId="12" fillId="0" borderId="3" xfId="1036" applyNumberFormat="1" applyFont="1" applyBorder="1" applyAlignment="1">
      <alignment horizontal="right" vertical="center" wrapText="1"/>
      <protection/>
    </xf>
    <xf numFmtId="187" fontId="12" fillId="0" borderId="38" xfId="1036" applyNumberFormat="1" applyFont="1" applyBorder="1" applyAlignment="1">
      <alignment horizontal="right" vertical="center" wrapText="1"/>
      <protection/>
    </xf>
    <xf numFmtId="0" fontId="3" fillId="0" borderId="2" xfId="1036" applyFont="1" applyBorder="1" applyAlignment="1">
      <alignment horizontal="right" vertical="center" wrapText="1"/>
      <protection/>
    </xf>
    <xf numFmtId="0" fontId="3" fillId="0" borderId="27" xfId="1036" applyFont="1" applyBorder="1" applyAlignment="1">
      <alignment horizontal="center" vertical="center" wrapText="1"/>
      <protection/>
    </xf>
    <xf numFmtId="0" fontId="3" fillId="0" borderId="64" xfId="1036" applyFont="1" applyBorder="1" applyAlignment="1">
      <alignment horizontal="right" vertical="center" wrapText="1"/>
      <protection/>
    </xf>
    <xf numFmtId="187" fontId="12" fillId="0" borderId="32" xfId="1036" applyNumberFormat="1" applyFont="1" applyBorder="1" applyAlignment="1">
      <alignment horizontal="right" vertical="center" wrapText="1"/>
      <protection/>
    </xf>
    <xf numFmtId="188" fontId="12" fillId="0" borderId="35" xfId="1036" applyNumberFormat="1" applyFont="1" applyBorder="1" applyAlignment="1">
      <alignment horizontal="right" vertical="center" wrapText="1"/>
      <protection/>
    </xf>
    <xf numFmtId="0" fontId="2" fillId="0" borderId="0" xfId="1036" applyFont="1" applyAlignment="1">
      <alignment/>
      <protection/>
    </xf>
    <xf numFmtId="0" fontId="0" fillId="0" borderId="0" xfId="1036" applyFont="1" applyAlignment="1">
      <alignment/>
      <protection/>
    </xf>
    <xf numFmtId="0" fontId="3" fillId="0" borderId="28" xfId="1036" applyFont="1" applyBorder="1" applyAlignment="1">
      <alignment horizontal="center" vertical="center" wrapText="1"/>
      <protection/>
    </xf>
    <xf numFmtId="0" fontId="14" fillId="0" borderId="31" xfId="1036" applyFont="1" applyBorder="1" applyAlignment="1">
      <alignment horizontal="center" vertical="center" wrapText="1"/>
      <protection/>
    </xf>
    <xf numFmtId="0" fontId="3" fillId="0" borderId="3" xfId="1036" applyFont="1" applyBorder="1" applyAlignment="1">
      <alignment horizontal="justify" vertical="center" wrapText="1"/>
      <protection/>
    </xf>
    <xf numFmtId="0" fontId="3" fillId="0" borderId="3" xfId="1036" applyFont="1" applyBorder="1" applyAlignment="1">
      <alignment horizontal="right" vertical="center" wrapText="1"/>
      <protection/>
    </xf>
    <xf numFmtId="0" fontId="3" fillId="0" borderId="3" xfId="1036" applyNumberFormat="1" applyFont="1" applyBorder="1" applyAlignment="1">
      <alignment horizontal="right" vertical="center" wrapText="1"/>
      <protection/>
    </xf>
    <xf numFmtId="188" fontId="3" fillId="0" borderId="34" xfId="1036" applyNumberFormat="1" applyFont="1" applyBorder="1" applyAlignment="1">
      <alignment horizontal="right" vertical="center" wrapText="1"/>
      <protection/>
    </xf>
    <xf numFmtId="0" fontId="3" fillId="0" borderId="26" xfId="1036" applyFont="1" applyBorder="1" applyAlignment="1">
      <alignment horizontal="left" vertical="center" wrapText="1"/>
      <protection/>
    </xf>
    <xf numFmtId="0" fontId="3" fillId="0" borderId="3" xfId="1036" applyFont="1" applyBorder="1" applyAlignment="1">
      <alignment horizontal="left" vertical="center" wrapText="1"/>
      <protection/>
    </xf>
    <xf numFmtId="0" fontId="12" fillId="0" borderId="3" xfId="1036" applyFont="1" applyBorder="1" applyAlignment="1">
      <alignment horizontal="right" vertical="center" wrapText="1"/>
      <protection/>
    </xf>
    <xf numFmtId="0" fontId="12" fillId="0" borderId="3" xfId="1036" applyNumberFormat="1" applyFont="1" applyBorder="1" applyAlignment="1">
      <alignment horizontal="right" vertical="center" wrapText="1"/>
      <protection/>
    </xf>
    <xf numFmtId="0" fontId="12" fillId="0" borderId="34" xfId="1036" applyNumberFormat="1" applyFont="1" applyBorder="1" applyAlignment="1">
      <alignment horizontal="right" vertical="center" wrapText="1"/>
      <protection/>
    </xf>
    <xf numFmtId="0" fontId="67" fillId="0" borderId="3" xfId="1036" applyFont="1" applyBorder="1" applyAlignment="1">
      <alignment/>
      <protection/>
    </xf>
    <xf numFmtId="0" fontId="3" fillId="0" borderId="32" xfId="1036" applyFont="1" applyBorder="1" applyAlignment="1">
      <alignment horizontal="right" vertical="center" wrapText="1"/>
      <protection/>
    </xf>
    <xf numFmtId="0" fontId="12" fillId="0" borderId="32" xfId="1036" applyNumberFormat="1" applyFont="1" applyBorder="1" applyAlignment="1">
      <alignment horizontal="right" vertical="center" wrapText="1"/>
      <protection/>
    </xf>
    <xf numFmtId="0" fontId="24" fillId="0" borderId="0" xfId="1036" applyFont="1" applyAlignment="1">
      <alignment horizontal="center"/>
      <protection/>
    </xf>
    <xf numFmtId="0" fontId="3" fillId="0" borderId="3" xfId="1036" applyFont="1" applyBorder="1" applyAlignment="1">
      <alignment horizontal="center" vertical="center" wrapText="1"/>
      <protection/>
    </xf>
    <xf numFmtId="188" fontId="12" fillId="0" borderId="3" xfId="1036" applyNumberFormat="1" applyFont="1" applyBorder="1" applyAlignment="1">
      <alignment horizontal="right" vertical="center" wrapText="1"/>
      <protection/>
    </xf>
    <xf numFmtId="0" fontId="0" fillId="0" borderId="0" xfId="1036" applyFont="1" applyAlignment="1">
      <alignment horizontal="right"/>
      <protection/>
    </xf>
    <xf numFmtId="188" fontId="3" fillId="0" borderId="3" xfId="1036" applyNumberFormat="1" applyFont="1" applyBorder="1" applyAlignment="1">
      <alignment horizontal="right" vertical="center" wrapText="1"/>
      <protection/>
    </xf>
    <xf numFmtId="188" fontId="12" fillId="0" borderId="32" xfId="1036" applyNumberFormat="1" applyFont="1" applyBorder="1" applyAlignment="1">
      <alignment horizontal="right" vertical="center" wrapText="1"/>
      <protection/>
    </xf>
    <xf numFmtId="49" fontId="3" fillId="0" borderId="3" xfId="1035" applyNumberFormat="1" applyFont="1" applyFill="1" applyBorder="1" applyAlignment="1">
      <alignment horizontal="center" vertical="center"/>
      <protection/>
    </xf>
    <xf numFmtId="0" fontId="7" fillId="0" borderId="0" xfId="1000" applyFont="1">
      <alignment/>
      <protection/>
    </xf>
    <xf numFmtId="49" fontId="3" fillId="0" borderId="3" xfId="1035" applyNumberFormat="1" applyFont="1" applyFill="1" applyBorder="1" applyAlignment="1">
      <alignment horizontal="center" vertical="center"/>
      <protection/>
    </xf>
    <xf numFmtId="49" fontId="3" fillId="0" borderId="3" xfId="1035" applyNumberFormat="1" applyFont="1" applyFill="1" applyBorder="1" applyAlignment="1">
      <alignment horizontal="center" vertical="center" wrapText="1"/>
      <protection/>
    </xf>
    <xf numFmtId="0" fontId="7" fillId="0" borderId="3" xfId="1000" applyFont="1" applyBorder="1" applyAlignment="1">
      <alignment horizontal="center" vertical="center"/>
      <protection/>
    </xf>
    <xf numFmtId="0" fontId="3" fillId="0" borderId="0" xfId="1000" applyFont="1" applyAlignment="1">
      <alignment vertical="center"/>
      <protection/>
    </xf>
    <xf numFmtId="0" fontId="7" fillId="0" borderId="3" xfId="1000" applyFont="1" applyBorder="1" applyAlignment="1">
      <alignment horizontal="left" vertical="center" indent="1"/>
      <protection/>
    </xf>
    <xf numFmtId="0" fontId="7" fillId="0" borderId="3" xfId="1000" applyFont="1" applyBorder="1" applyAlignment="1">
      <alignment horizontal="left" vertical="center" wrapText="1" indent="1"/>
      <protection/>
    </xf>
  </cellXfs>
  <cellStyles count="1531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2" xfId="16"/>
    <cellStyle name=" 3]&#13;&#10;Zoomed=1&#13;&#10;Row=0&#13;&#10;Column=0&#13;&#10;Height=300&#13;&#10;Width=300&#13;&#10;FontName=細明體&#13;&#10;FontStyle=0&#13;&#10;FontSize=9&#13;&#10;PrtFontName=Co 2 2" xfId="17"/>
    <cellStyle name=" 3]&#13;&#10;Zoomed=1&#13;&#10;Row=0&#13;&#10;Column=0&#13;&#10;Height=300&#13;&#10;Width=300&#13;&#10;FontName=細明體&#13;&#10;FontStyle=0&#13;&#10;FontSize=9&#13;&#10;PrtFontName=Co 2 2 2" xfId="18"/>
    <cellStyle name=" 3]&#13;&#10;Zoomed=1&#13;&#10;Row=0&#13;&#10;Column=0&#13;&#10;Height=300&#13;&#10;Width=300&#13;&#10;FontName=細明體&#13;&#10;FontStyle=0&#13;&#10;FontSize=9&#13;&#10;PrtFontName=Co 2 2 2 2" xfId="19"/>
    <cellStyle name=" 3]&#13;&#10;Zoomed=1&#13;&#10;Row=0&#13;&#10;Column=0&#13;&#10;Height=300&#13;&#10;Width=300&#13;&#10;FontName=細明體&#13;&#10;FontStyle=0&#13;&#10;FontSize=9&#13;&#10;PrtFontName=Co 2 2 3" xfId="20"/>
    <cellStyle name=" 3]&#13;&#10;Zoomed=1&#13;&#10;Row=0&#13;&#10;Column=0&#13;&#10;Height=300&#13;&#10;Width=300&#13;&#10;FontName=細明體&#13;&#10;FontStyle=0&#13;&#10;FontSize=9&#13;&#10;PrtFontName=Co 2 3" xfId="21"/>
    <cellStyle name=" 3]&#13;&#10;Zoomed=1&#13;&#10;Row=0&#13;&#10;Column=0&#13;&#10;Height=300&#13;&#10;Width=300&#13;&#10;FontName=細明體&#13;&#10;FontStyle=0&#13;&#10;FontSize=9&#13;&#10;PrtFontName=Co 2 3 2" xfId="22"/>
    <cellStyle name=" 3]&#13;&#10;Zoomed=1&#13;&#10;Row=0&#13;&#10;Column=0&#13;&#10;Height=300&#13;&#10;Width=300&#13;&#10;FontName=細明體&#13;&#10;FontStyle=0&#13;&#10;FontSize=9&#13;&#10;PrtFontName=Co 2 4" xfId="23"/>
    <cellStyle name=" 3]&#13;&#10;Zoomed=1&#13;&#10;Row=0&#13;&#10;Column=0&#13;&#10;Height=300&#13;&#10;Width=300&#13;&#10;FontName=細明體&#13;&#10;FontStyle=0&#13;&#10;FontSize=9&#13;&#10;PrtFontName=Co 2 4 2" xfId="24"/>
    <cellStyle name=" 3]&#13;&#10;Zoomed=1&#13;&#10;Row=0&#13;&#10;Column=0&#13;&#10;Height=300&#13;&#10;Width=300&#13;&#10;FontName=細明體&#13;&#10;FontStyle=0&#13;&#10;FontSize=9&#13;&#10;PrtFontName=Co 2 5" xfId="25"/>
    <cellStyle name=" 3]&#13;&#10;Zoomed=1&#13;&#10;Row=0&#13;&#10;Column=0&#13;&#10;Height=300&#13;&#10;Width=300&#13;&#10;FontName=細明體&#13;&#10;FontStyle=0&#13;&#10;FontSize=9&#13;&#10;PrtFontName=Co 3" xfId="26"/>
    <cellStyle name=" 3]&#13;&#10;Zoomed=1&#13;&#10;Row=0&#13;&#10;Column=0&#13;&#10;Height=300&#13;&#10;Width=300&#13;&#10;FontName=細明體&#13;&#10;FontStyle=0&#13;&#10;FontSize=9&#13;&#10;PrtFontName=Co 3 2" xfId="27"/>
    <cellStyle name=" 3]&#13;&#10;Zoomed=1&#13;&#10;Row=0&#13;&#10;Column=0&#13;&#10;Height=300&#13;&#10;Width=300&#13;&#10;FontName=細明體&#13;&#10;FontStyle=0&#13;&#10;FontSize=9&#13;&#10;PrtFontName=Co 3 2 2" xfId="28"/>
    <cellStyle name=" 3]&#13;&#10;Zoomed=1&#13;&#10;Row=0&#13;&#10;Column=0&#13;&#10;Height=300&#13;&#10;Width=300&#13;&#10;FontName=細明體&#13;&#10;FontStyle=0&#13;&#10;FontSize=9&#13;&#10;PrtFontName=Co 3 2 2 2" xfId="29"/>
    <cellStyle name=" 3]&#13;&#10;Zoomed=1&#13;&#10;Row=0&#13;&#10;Column=0&#13;&#10;Height=300&#13;&#10;Width=300&#13;&#10;FontName=細明體&#13;&#10;FontStyle=0&#13;&#10;FontSize=9&#13;&#10;PrtFontName=Co 3 2 3" xfId="30"/>
    <cellStyle name=" 3]&#13;&#10;Zoomed=1&#13;&#10;Row=0&#13;&#10;Column=0&#13;&#10;Height=300&#13;&#10;Width=300&#13;&#10;FontName=細明體&#13;&#10;FontStyle=0&#13;&#10;FontSize=9&#13;&#10;PrtFontName=Co 3 3" xfId="31"/>
    <cellStyle name=" 3]&#13;&#10;Zoomed=1&#13;&#10;Row=0&#13;&#10;Column=0&#13;&#10;Height=300&#13;&#10;Width=300&#13;&#10;FontName=細明體&#13;&#10;FontStyle=0&#13;&#10;FontSize=9&#13;&#10;PrtFontName=Co 3 3 2" xfId="32"/>
    <cellStyle name=" 3]&#13;&#10;Zoomed=1&#13;&#10;Row=0&#13;&#10;Column=0&#13;&#10;Height=300&#13;&#10;Width=300&#13;&#10;FontName=細明體&#13;&#10;FontStyle=0&#13;&#10;FontSize=9&#13;&#10;PrtFontName=Co 3 4" xfId="33"/>
    <cellStyle name=" 3]&#13;&#10;Zoomed=1&#13;&#10;Row=0&#13;&#10;Column=0&#13;&#10;Height=300&#13;&#10;Width=300&#13;&#10;FontName=細明體&#13;&#10;FontStyle=0&#13;&#10;FontSize=9&#13;&#10;PrtFontName=Co 3 4 2" xfId="34"/>
    <cellStyle name=" 3]&#13;&#10;Zoomed=1&#13;&#10;Row=0&#13;&#10;Column=0&#13;&#10;Height=300&#13;&#10;Width=300&#13;&#10;FontName=細明體&#13;&#10;FontStyle=0&#13;&#10;FontSize=9&#13;&#10;PrtFontName=Co 3 5" xfId="35"/>
    <cellStyle name=" 3]&#13;&#10;Zoomed=1&#13;&#10;Row=0&#13;&#10;Column=0&#13;&#10;Height=300&#13;&#10;Width=300&#13;&#10;FontName=細明體&#13;&#10;FontStyle=0&#13;&#10;FontSize=9&#13;&#10;PrtFontName=Co 4" xfId="36"/>
    <cellStyle name=" 3]&#13;&#10;Zoomed=1&#13;&#10;Row=0&#13;&#10;Column=0&#13;&#10;Height=300&#13;&#10;Width=300&#13;&#10;FontName=細明體&#13;&#10;FontStyle=0&#13;&#10;FontSize=9&#13;&#10;PrtFontName=Co 4 2" xfId="37"/>
    <cellStyle name=" 3]&#13;&#10;Zoomed=1&#13;&#10;Row=0&#13;&#10;Column=0&#13;&#10;Height=300&#13;&#10;Width=300&#13;&#10;FontName=細明體&#13;&#10;FontStyle=0&#13;&#10;FontSize=9&#13;&#10;PrtFontName=Co 4 2 2" xfId="38"/>
    <cellStyle name=" 3]&#13;&#10;Zoomed=1&#13;&#10;Row=0&#13;&#10;Column=0&#13;&#10;Height=300&#13;&#10;Width=300&#13;&#10;FontName=細明體&#13;&#10;FontStyle=0&#13;&#10;FontSize=9&#13;&#10;PrtFontName=Co 4 3" xfId="39"/>
    <cellStyle name=" 3]&#13;&#10;Zoomed=1&#13;&#10;Row=0&#13;&#10;Column=0&#13;&#10;Height=300&#13;&#10;Width=300&#13;&#10;FontName=細明體&#13;&#10;FontStyle=0&#13;&#10;FontSize=9&#13;&#10;PrtFontName=Co 5" xfId="40"/>
    <cellStyle name=" 3]&#13;&#10;Zoomed=1&#13;&#10;Row=0&#13;&#10;Column=0&#13;&#10;Height=300&#13;&#10;Width=300&#13;&#10;FontName=細明體&#13;&#10;FontStyle=0&#13;&#10;FontSize=9&#13;&#10;PrtFontName=Co 5 2" xfId="41"/>
    <cellStyle name=" 3]&#13;&#10;Zoomed=1&#13;&#10;Row=0&#13;&#10;Column=0&#13;&#10;Height=300&#13;&#10;Width=300&#13;&#10;FontName=細明體&#13;&#10;FontStyle=0&#13;&#10;FontSize=9&#13;&#10;PrtFontName=Co 6" xfId="42"/>
    <cellStyle name=" 3]&#13;&#10;Zoomed=1&#13;&#10;Row=0&#13;&#10;Column=0&#13;&#10;Height=300&#13;&#10;Width=300&#13;&#10;FontName=細明體&#13;&#10;FontStyle=0&#13;&#10;FontSize=9&#13;&#10;PrtFontName=Co 6 2" xfId="43"/>
    <cellStyle name=" 3]&#13;&#10;Zoomed=1&#13;&#10;Row=0&#13;&#10;Column=0&#13;&#10;Height=300&#13;&#10;Width=300&#13;&#10;FontName=細明體&#13;&#10;FontStyle=0&#13;&#10;FontSize=9&#13;&#10;PrtFontName=Co 7" xfId="44"/>
    <cellStyle name="@ET_Style?Normal" xfId="45"/>
    <cellStyle name="_20100326高清市院遂宁检察院1080P配置清单26日改" xfId="46"/>
    <cellStyle name="_Book1" xfId="47"/>
    <cellStyle name="_Book1_1" xfId="48"/>
    <cellStyle name="_Book1_2" xfId="49"/>
    <cellStyle name="_Book1_3" xfId="50"/>
    <cellStyle name="_ET_STYLE_NoName_00_" xfId="51"/>
    <cellStyle name="_ET_STYLE_NoName_00__Book1" xfId="52"/>
    <cellStyle name="_ET_STYLE_NoName_00__Book1_1" xfId="53"/>
    <cellStyle name="_ET_STYLE_NoName_00__Sheet3" xfId="54"/>
    <cellStyle name="_弱电系统设备配置报价清单" xfId="55"/>
    <cellStyle name="0,0&#13;&#10;NA&#13;&#10;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2 2 2" xfId="61"/>
    <cellStyle name="20% - 强调文字颜色 1 2 2 3" xfId="62"/>
    <cellStyle name="20% - 强调文字颜色 1 2 2 3 2" xfId="63"/>
    <cellStyle name="20% - 强调文字颜色 1 2 2 4" xfId="64"/>
    <cellStyle name="20% - 强调文字颜色 1 2 3" xfId="65"/>
    <cellStyle name="20% - 强调文字颜色 1 2 3 2" xfId="66"/>
    <cellStyle name="20% - 强调文字颜色 1 2 4" xfId="67"/>
    <cellStyle name="20% - 强调文字颜色 1 2 4 2" xfId="68"/>
    <cellStyle name="20% - 强调文字颜色 1 2 5" xfId="69"/>
    <cellStyle name="20% - 强调文字颜色 1 2 5 2" xfId="70"/>
    <cellStyle name="20% - 强调文字颜色 1 2 6" xfId="71"/>
    <cellStyle name="20% - 强调文字颜色 1 3" xfId="72"/>
    <cellStyle name="20% - 强调文字颜色 1 3 2" xfId="73"/>
    <cellStyle name="20% - 强调文字颜色 1 3 2 2" xfId="74"/>
    <cellStyle name="20% - 强调文字颜色 1 3 2 2 2" xfId="75"/>
    <cellStyle name="20% - 强调文字颜色 1 3 2 3" xfId="76"/>
    <cellStyle name="20% - 强调文字颜色 1 3 2 3 2" xfId="77"/>
    <cellStyle name="20% - 强调文字颜色 1 3 2 4" xfId="78"/>
    <cellStyle name="20% - 强调文字颜色 1 3 3" xfId="79"/>
    <cellStyle name="20% - 强调文字颜色 1 3 3 2" xfId="80"/>
    <cellStyle name="20% - 强调文字颜色 1 3 4" xfId="81"/>
    <cellStyle name="20% - 强调文字颜色 1 3 4 2" xfId="82"/>
    <cellStyle name="20% - 强调文字颜色 1 3 5" xfId="83"/>
    <cellStyle name="20% - 强调文字颜色 1 3 5 2" xfId="84"/>
    <cellStyle name="20% - 强调文字颜色 1 3 6" xfId="85"/>
    <cellStyle name="20% - 强调文字颜色 1 4" xfId="86"/>
    <cellStyle name="20% - 强调文字颜色 1 4 2" xfId="87"/>
    <cellStyle name="20% - 强调文字颜色 1 4 2 2" xfId="88"/>
    <cellStyle name="20% - 强调文字颜色 1 4 2 2 2" xfId="89"/>
    <cellStyle name="20% - 强调文字颜色 1 4 2 3" xfId="90"/>
    <cellStyle name="20% - 强调文字颜色 1 4 2 3 2" xfId="91"/>
    <cellStyle name="20% - 强调文字颜色 1 4 2 4" xfId="92"/>
    <cellStyle name="20% - 强调文字颜色 1 4 3" xfId="93"/>
    <cellStyle name="20% - 强调文字颜色 1 4 3 2" xfId="94"/>
    <cellStyle name="20% - 强调文字颜色 1 4 4" xfId="95"/>
    <cellStyle name="20% - 强调文字颜色 1 4 4 2" xfId="96"/>
    <cellStyle name="20% - 强调文字颜色 1 4 5" xfId="97"/>
    <cellStyle name="20% - 强调文字颜色 1 4 5 2" xfId="98"/>
    <cellStyle name="20% - 强调文字颜色 1 4 6" xfId="99"/>
    <cellStyle name="20% - 强调文字颜色 2" xfId="100"/>
    <cellStyle name="20% - 强调文字颜色 2 2" xfId="101"/>
    <cellStyle name="20% - 强调文字颜色 2 2 2" xfId="102"/>
    <cellStyle name="20% - 强调文字颜色 2 2 2 2" xfId="103"/>
    <cellStyle name="20% - 强调文字颜色 2 2 2 2 2" xfId="104"/>
    <cellStyle name="20% - 强调文字颜色 2 2 2 3" xfId="105"/>
    <cellStyle name="20% - 强调文字颜色 2 2 2 3 2" xfId="106"/>
    <cellStyle name="20% - 强调文字颜色 2 2 2 4" xfId="107"/>
    <cellStyle name="20% - 强调文字颜色 2 2 3" xfId="108"/>
    <cellStyle name="20% - 强调文字颜色 2 2 3 2" xfId="109"/>
    <cellStyle name="20% - 强调文字颜色 2 2 4" xfId="110"/>
    <cellStyle name="20% - 强调文字颜色 2 2 4 2" xfId="111"/>
    <cellStyle name="20% - 强调文字颜色 2 2 5" xfId="112"/>
    <cellStyle name="20% - 强调文字颜色 2 2 5 2" xfId="113"/>
    <cellStyle name="20% - 强调文字颜色 2 2 6" xfId="114"/>
    <cellStyle name="20% - 强调文字颜色 2 3" xfId="115"/>
    <cellStyle name="20% - 强调文字颜色 2 3 2" xfId="116"/>
    <cellStyle name="20% - 强调文字颜色 2 3 2 2" xfId="117"/>
    <cellStyle name="20% - 强调文字颜色 2 3 2 2 2" xfId="118"/>
    <cellStyle name="20% - 强调文字颜色 2 3 2 3" xfId="119"/>
    <cellStyle name="20% - 强调文字颜色 2 3 2 3 2" xfId="120"/>
    <cellStyle name="20% - 强调文字颜色 2 3 2 4" xfId="121"/>
    <cellStyle name="20% - 强调文字颜色 2 3 3" xfId="122"/>
    <cellStyle name="20% - 强调文字颜色 2 3 3 2" xfId="123"/>
    <cellStyle name="20% - 强调文字颜色 2 3 4" xfId="124"/>
    <cellStyle name="20% - 强调文字颜色 2 3 4 2" xfId="125"/>
    <cellStyle name="20% - 强调文字颜色 2 3 5" xfId="126"/>
    <cellStyle name="20% - 强调文字颜色 2 3 5 2" xfId="127"/>
    <cellStyle name="20% - 强调文字颜色 2 3 6" xfId="128"/>
    <cellStyle name="20% - 强调文字颜色 2 4" xfId="129"/>
    <cellStyle name="20% - 强调文字颜色 2 4 2" xfId="130"/>
    <cellStyle name="20% - 强调文字颜色 2 4 2 2" xfId="131"/>
    <cellStyle name="20% - 强调文字颜色 2 4 2 2 2" xfId="132"/>
    <cellStyle name="20% - 强调文字颜色 2 4 2 3" xfId="133"/>
    <cellStyle name="20% - 强调文字颜色 2 4 2 3 2" xfId="134"/>
    <cellStyle name="20% - 强调文字颜色 2 4 2 4" xfId="135"/>
    <cellStyle name="20% - 强调文字颜色 2 4 3" xfId="136"/>
    <cellStyle name="20% - 强调文字颜色 2 4 3 2" xfId="137"/>
    <cellStyle name="20% - 强调文字颜色 2 4 4" xfId="138"/>
    <cellStyle name="20% - 强调文字颜色 2 4 4 2" xfId="139"/>
    <cellStyle name="20% - 强调文字颜色 2 4 5" xfId="140"/>
    <cellStyle name="20% - 强调文字颜色 2 4 5 2" xfId="141"/>
    <cellStyle name="20% - 强调文字颜色 2 4 6" xfId="142"/>
    <cellStyle name="20% - 强调文字颜色 3" xfId="143"/>
    <cellStyle name="20% - 强调文字颜色 3 2" xfId="144"/>
    <cellStyle name="20% - 强调文字颜色 3 2 2" xfId="145"/>
    <cellStyle name="20% - 强调文字颜色 3 2 2 2" xfId="146"/>
    <cellStyle name="20% - 强调文字颜色 3 2 2 2 2" xfId="147"/>
    <cellStyle name="20% - 强调文字颜色 3 2 2 3" xfId="148"/>
    <cellStyle name="20% - 强调文字颜色 3 2 2 3 2" xfId="149"/>
    <cellStyle name="20% - 强调文字颜色 3 2 2 4" xfId="150"/>
    <cellStyle name="20% - 强调文字颜色 3 2 3" xfId="151"/>
    <cellStyle name="20% - 强调文字颜色 3 2 3 2" xfId="152"/>
    <cellStyle name="20% - 强调文字颜色 3 2 4" xfId="153"/>
    <cellStyle name="20% - 强调文字颜色 3 2 4 2" xfId="154"/>
    <cellStyle name="20% - 强调文字颜色 3 2 5" xfId="155"/>
    <cellStyle name="20% - 强调文字颜色 3 2 5 2" xfId="156"/>
    <cellStyle name="20% - 强调文字颜色 3 2 6" xfId="157"/>
    <cellStyle name="20% - 强调文字颜色 3 3" xfId="158"/>
    <cellStyle name="20% - 强调文字颜色 3 3 2" xfId="159"/>
    <cellStyle name="20% - 强调文字颜色 3 3 2 2" xfId="160"/>
    <cellStyle name="20% - 强调文字颜色 3 3 2 2 2" xfId="161"/>
    <cellStyle name="20% - 强调文字颜色 3 3 2 3" xfId="162"/>
    <cellStyle name="20% - 强调文字颜色 3 3 2 3 2" xfId="163"/>
    <cellStyle name="20% - 强调文字颜色 3 3 2 4" xfId="164"/>
    <cellStyle name="20% - 强调文字颜色 3 3 3" xfId="165"/>
    <cellStyle name="20% - 强调文字颜色 3 3 3 2" xfId="166"/>
    <cellStyle name="20% - 强调文字颜色 3 3 4" xfId="167"/>
    <cellStyle name="20% - 强调文字颜色 3 3 4 2" xfId="168"/>
    <cellStyle name="20% - 强调文字颜色 3 3 5" xfId="169"/>
    <cellStyle name="20% - 强调文字颜色 3 3 5 2" xfId="170"/>
    <cellStyle name="20% - 强调文字颜色 3 3 6" xfId="171"/>
    <cellStyle name="20% - 强调文字颜色 3 4" xfId="172"/>
    <cellStyle name="20% - 强调文字颜色 3 4 2" xfId="173"/>
    <cellStyle name="20% - 强调文字颜色 3 4 2 2" xfId="174"/>
    <cellStyle name="20% - 强调文字颜色 3 4 2 2 2" xfId="175"/>
    <cellStyle name="20% - 强调文字颜色 3 4 2 3" xfId="176"/>
    <cellStyle name="20% - 强调文字颜色 3 4 2 3 2" xfId="177"/>
    <cellStyle name="20% - 强调文字颜色 3 4 2 4" xfId="178"/>
    <cellStyle name="20% - 强调文字颜色 3 4 3" xfId="179"/>
    <cellStyle name="20% - 强调文字颜色 3 4 3 2" xfId="180"/>
    <cellStyle name="20% - 强调文字颜色 3 4 4" xfId="181"/>
    <cellStyle name="20% - 强调文字颜色 3 4 4 2" xfId="182"/>
    <cellStyle name="20% - 强调文字颜色 3 4 5" xfId="183"/>
    <cellStyle name="20% - 强调文字颜色 3 4 5 2" xfId="184"/>
    <cellStyle name="20% - 强调文字颜色 3 4 6" xfId="185"/>
    <cellStyle name="20% - 强调文字颜色 4" xfId="186"/>
    <cellStyle name="20% - 强调文字颜色 4 2" xfId="187"/>
    <cellStyle name="20% - 强调文字颜色 4 2 2" xfId="188"/>
    <cellStyle name="20% - 强调文字颜色 4 2 2 2" xfId="189"/>
    <cellStyle name="20% - 强调文字颜色 4 2 2 2 2" xfId="190"/>
    <cellStyle name="20% - 强调文字颜色 4 2 2 3" xfId="191"/>
    <cellStyle name="20% - 强调文字颜色 4 2 2 3 2" xfId="192"/>
    <cellStyle name="20% - 强调文字颜色 4 2 2 4" xfId="193"/>
    <cellStyle name="20% - 强调文字颜色 4 2 3" xfId="194"/>
    <cellStyle name="20% - 强调文字颜色 4 2 3 2" xfId="195"/>
    <cellStyle name="20% - 强调文字颜色 4 2 4" xfId="196"/>
    <cellStyle name="20% - 强调文字颜色 4 2 4 2" xfId="197"/>
    <cellStyle name="20% - 强调文字颜色 4 2 5" xfId="198"/>
    <cellStyle name="20% - 强调文字颜色 4 2 5 2" xfId="199"/>
    <cellStyle name="20% - 强调文字颜色 4 2 6" xfId="200"/>
    <cellStyle name="20% - 强调文字颜色 4 3" xfId="201"/>
    <cellStyle name="20% - 强调文字颜色 4 3 2" xfId="202"/>
    <cellStyle name="20% - 强调文字颜色 4 3 2 2" xfId="203"/>
    <cellStyle name="20% - 强调文字颜色 4 3 2 2 2" xfId="204"/>
    <cellStyle name="20% - 强调文字颜色 4 3 2 3" xfId="205"/>
    <cellStyle name="20% - 强调文字颜色 4 3 2 3 2" xfId="206"/>
    <cellStyle name="20% - 强调文字颜色 4 3 2 4" xfId="207"/>
    <cellStyle name="20% - 强调文字颜色 4 3 3" xfId="208"/>
    <cellStyle name="20% - 强调文字颜色 4 3 3 2" xfId="209"/>
    <cellStyle name="20% - 强调文字颜色 4 3 4" xfId="210"/>
    <cellStyle name="20% - 强调文字颜色 4 3 4 2" xfId="211"/>
    <cellStyle name="20% - 强调文字颜色 4 3 5" xfId="212"/>
    <cellStyle name="20% - 强调文字颜色 4 3 5 2" xfId="213"/>
    <cellStyle name="20% - 强调文字颜色 4 3 6" xfId="214"/>
    <cellStyle name="20% - 强调文字颜色 4 4" xfId="215"/>
    <cellStyle name="20% - 强调文字颜色 4 4 2" xfId="216"/>
    <cellStyle name="20% - 强调文字颜色 4 4 2 2" xfId="217"/>
    <cellStyle name="20% - 强调文字颜色 4 4 2 2 2" xfId="218"/>
    <cellStyle name="20% - 强调文字颜色 4 4 2 3" xfId="219"/>
    <cellStyle name="20% - 强调文字颜色 4 4 2 3 2" xfId="220"/>
    <cellStyle name="20% - 强调文字颜色 4 4 2 4" xfId="221"/>
    <cellStyle name="20% - 强调文字颜色 4 4 3" xfId="222"/>
    <cellStyle name="20% - 强调文字颜色 4 4 3 2" xfId="223"/>
    <cellStyle name="20% - 强调文字颜色 4 4 4" xfId="224"/>
    <cellStyle name="20% - 强调文字颜色 4 4 4 2" xfId="225"/>
    <cellStyle name="20% - 强调文字颜色 4 4 5" xfId="226"/>
    <cellStyle name="20% - 强调文字颜色 4 4 5 2" xfId="227"/>
    <cellStyle name="20% - 强调文字颜色 4 4 6" xfId="228"/>
    <cellStyle name="20% - 强调文字颜色 5" xfId="229"/>
    <cellStyle name="20% - 强调文字颜色 5 2" xfId="230"/>
    <cellStyle name="20% - 强调文字颜色 5 2 2" xfId="231"/>
    <cellStyle name="20% - 强调文字颜色 5 2 2 2" xfId="232"/>
    <cellStyle name="20% - 强调文字颜色 5 2 2 2 2" xfId="233"/>
    <cellStyle name="20% - 强调文字颜色 5 2 2 3" xfId="234"/>
    <cellStyle name="20% - 强调文字颜色 5 2 2 3 2" xfId="235"/>
    <cellStyle name="20% - 强调文字颜色 5 2 2 4" xfId="236"/>
    <cellStyle name="20% - 强调文字颜色 5 2 3" xfId="237"/>
    <cellStyle name="20% - 强调文字颜色 5 2 3 2" xfId="238"/>
    <cellStyle name="20% - 强调文字颜色 5 2 4" xfId="239"/>
    <cellStyle name="20% - 强调文字颜色 5 2 4 2" xfId="240"/>
    <cellStyle name="20% - 强调文字颜色 5 2 5" xfId="241"/>
    <cellStyle name="20% - 强调文字颜色 5 2 5 2" xfId="242"/>
    <cellStyle name="20% - 强调文字颜色 5 2 6" xfId="243"/>
    <cellStyle name="20% - 强调文字颜色 5 3" xfId="244"/>
    <cellStyle name="20% - 强调文字颜色 5 3 2" xfId="245"/>
    <cellStyle name="20% - 强调文字颜色 5 3 2 2" xfId="246"/>
    <cellStyle name="20% - 强调文字颜色 5 3 2 2 2" xfId="247"/>
    <cellStyle name="20% - 强调文字颜色 5 3 2 3" xfId="248"/>
    <cellStyle name="20% - 强调文字颜色 5 3 2 3 2" xfId="249"/>
    <cellStyle name="20% - 强调文字颜色 5 3 2 4" xfId="250"/>
    <cellStyle name="20% - 强调文字颜色 5 3 3" xfId="251"/>
    <cellStyle name="20% - 强调文字颜色 5 3 3 2" xfId="252"/>
    <cellStyle name="20% - 强调文字颜色 5 3 4" xfId="253"/>
    <cellStyle name="20% - 强调文字颜色 5 3 4 2" xfId="254"/>
    <cellStyle name="20% - 强调文字颜色 5 3 5" xfId="255"/>
    <cellStyle name="20% - 强调文字颜色 5 3 5 2" xfId="256"/>
    <cellStyle name="20% - 强调文字颜色 5 3 6" xfId="257"/>
    <cellStyle name="20% - 强调文字颜色 5 4" xfId="258"/>
    <cellStyle name="20% - 强调文字颜色 5 4 2" xfId="259"/>
    <cellStyle name="20% - 强调文字颜色 5 4 2 2" xfId="260"/>
    <cellStyle name="20% - 强调文字颜色 5 4 2 2 2" xfId="261"/>
    <cellStyle name="20% - 强调文字颜色 5 4 2 3" xfId="262"/>
    <cellStyle name="20% - 强调文字颜色 5 4 2 3 2" xfId="263"/>
    <cellStyle name="20% - 强调文字颜色 5 4 2 4" xfId="264"/>
    <cellStyle name="20% - 强调文字颜色 5 4 3" xfId="265"/>
    <cellStyle name="20% - 强调文字颜色 5 4 3 2" xfId="266"/>
    <cellStyle name="20% - 强调文字颜色 5 4 4" xfId="267"/>
    <cellStyle name="20% - 强调文字颜色 5 4 4 2" xfId="268"/>
    <cellStyle name="20% - 强调文字颜色 5 4 5" xfId="269"/>
    <cellStyle name="20% - 强调文字颜色 5 4 5 2" xfId="270"/>
    <cellStyle name="20% - 强调文字颜色 5 4 6" xfId="271"/>
    <cellStyle name="20% - 强调文字颜色 6" xfId="272"/>
    <cellStyle name="20% - 强调文字颜色 6 2" xfId="273"/>
    <cellStyle name="20% - 强调文字颜色 6 2 2" xfId="274"/>
    <cellStyle name="20% - 强调文字颜色 6 2 2 2" xfId="275"/>
    <cellStyle name="20% - 强调文字颜色 6 2 2 2 2" xfId="276"/>
    <cellStyle name="20% - 强调文字颜色 6 2 2 3" xfId="277"/>
    <cellStyle name="20% - 强调文字颜色 6 2 2 3 2" xfId="278"/>
    <cellStyle name="20% - 强调文字颜色 6 2 2 4" xfId="279"/>
    <cellStyle name="20% - 强调文字颜色 6 2 3" xfId="280"/>
    <cellStyle name="20% - 强调文字颜色 6 2 3 2" xfId="281"/>
    <cellStyle name="20% - 强调文字颜色 6 2 4" xfId="282"/>
    <cellStyle name="20% - 强调文字颜色 6 2 4 2" xfId="283"/>
    <cellStyle name="20% - 强调文字颜色 6 2 5" xfId="284"/>
    <cellStyle name="20% - 强调文字颜色 6 2 5 2" xfId="285"/>
    <cellStyle name="20% - 强调文字颜色 6 2 6" xfId="286"/>
    <cellStyle name="20% - 强调文字颜色 6 3" xfId="287"/>
    <cellStyle name="20% - 强调文字颜色 6 3 2" xfId="288"/>
    <cellStyle name="20% - 强调文字颜色 6 3 2 2" xfId="289"/>
    <cellStyle name="20% - 强调文字颜色 6 3 2 2 2" xfId="290"/>
    <cellStyle name="20% - 强调文字颜色 6 3 2 3" xfId="291"/>
    <cellStyle name="20% - 强调文字颜色 6 3 2 3 2" xfId="292"/>
    <cellStyle name="20% - 强调文字颜色 6 3 2 4" xfId="293"/>
    <cellStyle name="20% - 强调文字颜色 6 3 3" xfId="294"/>
    <cellStyle name="20% - 强调文字颜色 6 3 3 2" xfId="295"/>
    <cellStyle name="20% - 强调文字颜色 6 3 4" xfId="296"/>
    <cellStyle name="20% - 强调文字颜色 6 3 4 2" xfId="297"/>
    <cellStyle name="20% - 强调文字颜色 6 3 5" xfId="298"/>
    <cellStyle name="20% - 强调文字颜色 6 3 5 2" xfId="299"/>
    <cellStyle name="20% - 强调文字颜色 6 3 6" xfId="300"/>
    <cellStyle name="20% - 强调文字颜色 6 4" xfId="301"/>
    <cellStyle name="20% - 强调文字颜色 6 4 2" xfId="302"/>
    <cellStyle name="20% - 强调文字颜色 6 4 2 2" xfId="303"/>
    <cellStyle name="20% - 强调文字颜色 6 4 2 2 2" xfId="304"/>
    <cellStyle name="20% - 强调文字颜色 6 4 2 3" xfId="305"/>
    <cellStyle name="20% - 强调文字颜色 6 4 2 3 2" xfId="306"/>
    <cellStyle name="20% - 强调文字颜色 6 4 2 4" xfId="307"/>
    <cellStyle name="20% - 强调文字颜色 6 4 3" xfId="308"/>
    <cellStyle name="20% - 强调文字颜色 6 4 3 2" xfId="309"/>
    <cellStyle name="20% - 强调文字颜色 6 4 4" xfId="310"/>
    <cellStyle name="20% - 强调文字颜色 6 4 4 2" xfId="311"/>
    <cellStyle name="20% - 强调文字颜色 6 4 5" xfId="312"/>
    <cellStyle name="20% - 强调文字颜色 6 4 5 2" xfId="313"/>
    <cellStyle name="20% - 强调文字颜色 6 4 6" xfId="314"/>
    <cellStyle name="3232" xfId="315"/>
    <cellStyle name="3232 2" xfId="316"/>
    <cellStyle name="3232 2 2" xfId="317"/>
    <cellStyle name="3232 2 3" xfId="318"/>
    <cellStyle name="3232 2 4" xfId="319"/>
    <cellStyle name="3232 3" xfId="320"/>
    <cellStyle name="3232 3 2" xfId="321"/>
    <cellStyle name="3232 3 3" xfId="322"/>
    <cellStyle name="3232 4" xfId="323"/>
    <cellStyle name="3232 5" xfId="324"/>
    <cellStyle name="3232 6" xfId="325"/>
    <cellStyle name="40% - 强调文字颜色 1" xfId="326"/>
    <cellStyle name="40% - 强调文字颜色 1 2" xfId="327"/>
    <cellStyle name="40% - 强调文字颜色 1 2 2" xfId="328"/>
    <cellStyle name="40% - 强调文字颜色 1 2 2 2" xfId="329"/>
    <cellStyle name="40% - 强调文字颜色 1 2 2 2 2" xfId="330"/>
    <cellStyle name="40% - 强调文字颜色 1 2 2 3" xfId="331"/>
    <cellStyle name="40% - 强调文字颜色 1 2 2 3 2" xfId="332"/>
    <cellStyle name="40% - 强调文字颜色 1 2 2 4" xfId="333"/>
    <cellStyle name="40% - 强调文字颜色 1 2 3" xfId="334"/>
    <cellStyle name="40% - 强调文字颜色 1 2 3 2" xfId="335"/>
    <cellStyle name="40% - 强调文字颜色 1 2 4" xfId="336"/>
    <cellStyle name="40% - 强调文字颜色 1 2 4 2" xfId="337"/>
    <cellStyle name="40% - 强调文字颜色 1 2 5" xfId="338"/>
    <cellStyle name="40% - 强调文字颜色 1 2 5 2" xfId="339"/>
    <cellStyle name="40% - 强调文字颜色 1 2 6" xfId="340"/>
    <cellStyle name="40% - 强调文字颜色 1 3" xfId="341"/>
    <cellStyle name="40% - 强调文字颜色 1 3 2" xfId="342"/>
    <cellStyle name="40% - 强调文字颜色 1 3 2 2" xfId="343"/>
    <cellStyle name="40% - 强调文字颜色 1 3 2 2 2" xfId="344"/>
    <cellStyle name="40% - 强调文字颜色 1 3 2 3" xfId="345"/>
    <cellStyle name="40% - 强调文字颜色 1 3 2 3 2" xfId="346"/>
    <cellStyle name="40% - 强调文字颜色 1 3 2 4" xfId="347"/>
    <cellStyle name="40% - 强调文字颜色 1 3 3" xfId="348"/>
    <cellStyle name="40% - 强调文字颜色 1 3 3 2" xfId="349"/>
    <cellStyle name="40% - 强调文字颜色 1 3 4" xfId="350"/>
    <cellStyle name="40% - 强调文字颜色 1 3 4 2" xfId="351"/>
    <cellStyle name="40% - 强调文字颜色 1 3 5" xfId="352"/>
    <cellStyle name="40% - 强调文字颜色 1 3 5 2" xfId="353"/>
    <cellStyle name="40% - 强调文字颜色 1 3 6" xfId="354"/>
    <cellStyle name="40% - 强调文字颜色 1 4" xfId="355"/>
    <cellStyle name="40% - 强调文字颜色 1 4 2" xfId="356"/>
    <cellStyle name="40% - 强调文字颜色 1 4 2 2" xfId="357"/>
    <cellStyle name="40% - 强调文字颜色 1 4 2 2 2" xfId="358"/>
    <cellStyle name="40% - 强调文字颜色 1 4 2 3" xfId="359"/>
    <cellStyle name="40% - 强调文字颜色 1 4 2 3 2" xfId="360"/>
    <cellStyle name="40% - 强调文字颜色 1 4 2 4" xfId="361"/>
    <cellStyle name="40% - 强调文字颜色 1 4 3" xfId="362"/>
    <cellStyle name="40% - 强调文字颜色 1 4 3 2" xfId="363"/>
    <cellStyle name="40% - 强调文字颜色 1 4 4" xfId="364"/>
    <cellStyle name="40% - 强调文字颜色 1 4 4 2" xfId="365"/>
    <cellStyle name="40% - 强调文字颜色 1 4 5" xfId="366"/>
    <cellStyle name="40% - 强调文字颜色 1 4 5 2" xfId="367"/>
    <cellStyle name="40% - 强调文字颜色 1 4 6" xfId="368"/>
    <cellStyle name="40% - 强调文字颜色 2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3" xfId="374"/>
    <cellStyle name="40% - 强调文字颜色 2 2 2 3 2" xfId="375"/>
    <cellStyle name="40% - 强调文字颜色 2 2 2 4" xfId="376"/>
    <cellStyle name="40% - 强调文字颜色 2 2 3" xfId="377"/>
    <cellStyle name="40% - 强调文字颜色 2 2 3 2" xfId="378"/>
    <cellStyle name="40% - 强调文字颜色 2 2 4" xfId="379"/>
    <cellStyle name="40% - 强调文字颜色 2 2 4 2" xfId="380"/>
    <cellStyle name="40% - 强调文字颜色 2 2 5" xfId="381"/>
    <cellStyle name="40% - 强调文字颜色 2 2 5 2" xfId="382"/>
    <cellStyle name="40% - 强调文字颜色 2 2 6" xfId="383"/>
    <cellStyle name="40% - 强调文字颜色 2 3" xfId="384"/>
    <cellStyle name="40% - 强调文字颜色 2 3 2" xfId="385"/>
    <cellStyle name="40% - 强调文字颜色 2 3 2 2" xfId="386"/>
    <cellStyle name="40% - 强调文字颜色 2 3 2 2 2" xfId="387"/>
    <cellStyle name="40% - 强调文字颜色 2 3 2 3" xfId="388"/>
    <cellStyle name="40% - 强调文字颜色 2 3 2 3 2" xfId="389"/>
    <cellStyle name="40% - 强调文字颜色 2 3 2 4" xfId="390"/>
    <cellStyle name="40% - 强调文字颜色 2 3 3" xfId="391"/>
    <cellStyle name="40% - 强调文字颜色 2 3 3 2" xfId="392"/>
    <cellStyle name="40% - 强调文字颜色 2 3 4" xfId="393"/>
    <cellStyle name="40% - 强调文字颜色 2 3 4 2" xfId="394"/>
    <cellStyle name="40% - 强调文字颜色 2 3 5" xfId="395"/>
    <cellStyle name="40% - 强调文字颜色 2 3 5 2" xfId="396"/>
    <cellStyle name="40% - 强调文字颜色 2 3 6" xfId="397"/>
    <cellStyle name="40% - 强调文字颜色 2 4" xfId="398"/>
    <cellStyle name="40% - 强调文字颜色 2 4 2" xfId="399"/>
    <cellStyle name="40% - 强调文字颜色 2 4 2 2" xfId="400"/>
    <cellStyle name="40% - 强调文字颜色 2 4 2 2 2" xfId="401"/>
    <cellStyle name="40% - 强调文字颜色 2 4 2 3" xfId="402"/>
    <cellStyle name="40% - 强调文字颜色 2 4 2 3 2" xfId="403"/>
    <cellStyle name="40% - 强调文字颜色 2 4 2 4" xfId="404"/>
    <cellStyle name="40% - 强调文字颜色 2 4 3" xfId="405"/>
    <cellStyle name="40% - 强调文字颜色 2 4 3 2" xfId="406"/>
    <cellStyle name="40% - 强调文字颜色 2 4 4" xfId="407"/>
    <cellStyle name="40% - 强调文字颜色 2 4 4 2" xfId="408"/>
    <cellStyle name="40% - 强调文字颜色 2 4 5" xfId="409"/>
    <cellStyle name="40% - 强调文字颜色 2 4 5 2" xfId="410"/>
    <cellStyle name="40% - 强调文字颜色 2 4 6" xfId="411"/>
    <cellStyle name="40% - 强调文字颜色 3" xfId="412"/>
    <cellStyle name="40% - 强调文字颜色 3 2" xfId="413"/>
    <cellStyle name="40% - 强调文字颜色 3 2 2" xfId="414"/>
    <cellStyle name="40% - 强调文字颜色 3 2 2 2" xfId="415"/>
    <cellStyle name="40% - 强调文字颜色 3 2 2 2 2" xfId="416"/>
    <cellStyle name="40% - 强调文字颜色 3 2 2 3" xfId="417"/>
    <cellStyle name="40% - 强调文字颜色 3 2 2 3 2" xfId="418"/>
    <cellStyle name="40% - 强调文字颜色 3 2 2 4" xfId="419"/>
    <cellStyle name="40% - 强调文字颜色 3 2 3" xfId="420"/>
    <cellStyle name="40% - 强调文字颜色 3 2 3 2" xfId="421"/>
    <cellStyle name="40% - 强调文字颜色 3 2 4" xfId="422"/>
    <cellStyle name="40% - 强调文字颜色 3 2 4 2" xfId="423"/>
    <cellStyle name="40% - 强调文字颜色 3 2 5" xfId="424"/>
    <cellStyle name="40% - 强调文字颜色 3 2 5 2" xfId="425"/>
    <cellStyle name="40% - 强调文字颜色 3 2 6" xfId="426"/>
    <cellStyle name="40% - 强调文字颜色 3 3" xfId="427"/>
    <cellStyle name="40% - 强调文字颜色 3 3 2" xfId="428"/>
    <cellStyle name="40% - 强调文字颜色 3 3 2 2" xfId="429"/>
    <cellStyle name="40% - 强调文字颜色 3 3 2 2 2" xfId="430"/>
    <cellStyle name="40% - 强调文字颜色 3 3 2 3" xfId="431"/>
    <cellStyle name="40% - 强调文字颜色 3 3 2 3 2" xfId="432"/>
    <cellStyle name="40% - 强调文字颜色 3 3 2 4" xfId="433"/>
    <cellStyle name="40% - 强调文字颜色 3 3 3" xfId="434"/>
    <cellStyle name="40% - 强调文字颜色 3 3 3 2" xfId="435"/>
    <cellStyle name="40% - 强调文字颜色 3 3 4" xfId="436"/>
    <cellStyle name="40% - 强调文字颜色 3 3 4 2" xfId="437"/>
    <cellStyle name="40% - 强调文字颜色 3 3 5" xfId="438"/>
    <cellStyle name="40% - 强调文字颜色 3 3 5 2" xfId="439"/>
    <cellStyle name="40% - 强调文字颜色 3 3 6" xfId="440"/>
    <cellStyle name="40% - 强调文字颜色 3 4" xfId="441"/>
    <cellStyle name="40% - 强调文字颜色 3 4 2" xfId="442"/>
    <cellStyle name="40% - 强调文字颜色 3 4 2 2" xfId="443"/>
    <cellStyle name="40% - 强调文字颜色 3 4 2 2 2" xfId="444"/>
    <cellStyle name="40% - 强调文字颜色 3 4 2 3" xfId="445"/>
    <cellStyle name="40% - 强调文字颜色 3 4 2 3 2" xfId="446"/>
    <cellStyle name="40% - 强调文字颜色 3 4 2 4" xfId="447"/>
    <cellStyle name="40% - 强调文字颜色 3 4 3" xfId="448"/>
    <cellStyle name="40% - 强调文字颜色 3 4 3 2" xfId="449"/>
    <cellStyle name="40% - 强调文字颜色 3 4 4" xfId="450"/>
    <cellStyle name="40% - 强调文字颜色 3 4 4 2" xfId="451"/>
    <cellStyle name="40% - 强调文字颜色 3 4 5" xfId="452"/>
    <cellStyle name="40% - 强调文字颜色 3 4 5 2" xfId="453"/>
    <cellStyle name="40% - 强调文字颜色 3 4 6" xfId="454"/>
    <cellStyle name="40% - 强调文字颜色 4" xfId="455"/>
    <cellStyle name="40% - 强调文字颜色 4 2" xfId="456"/>
    <cellStyle name="40% - 强调文字颜色 4 2 2" xfId="457"/>
    <cellStyle name="40% - 强调文字颜色 4 2 2 2" xfId="458"/>
    <cellStyle name="40% - 强调文字颜色 4 2 2 2 2" xfId="459"/>
    <cellStyle name="40% - 强调文字颜色 4 2 2 3" xfId="460"/>
    <cellStyle name="40% - 强调文字颜色 4 2 2 3 2" xfId="461"/>
    <cellStyle name="40% - 强调文字颜色 4 2 2 4" xfId="462"/>
    <cellStyle name="40% - 强调文字颜色 4 2 3" xfId="463"/>
    <cellStyle name="40% - 强调文字颜色 4 2 3 2" xfId="464"/>
    <cellStyle name="40% - 强调文字颜色 4 2 4" xfId="465"/>
    <cellStyle name="40% - 强调文字颜色 4 2 4 2" xfId="466"/>
    <cellStyle name="40% - 强调文字颜色 4 2 5" xfId="467"/>
    <cellStyle name="40% - 强调文字颜色 4 2 5 2" xfId="468"/>
    <cellStyle name="40% - 强调文字颜色 4 2 6" xfId="469"/>
    <cellStyle name="40% - 强调文字颜色 4 3" xfId="470"/>
    <cellStyle name="40% - 强调文字颜色 4 3 2" xfId="471"/>
    <cellStyle name="40% - 强调文字颜色 4 3 2 2" xfId="472"/>
    <cellStyle name="40% - 强调文字颜色 4 3 2 2 2" xfId="473"/>
    <cellStyle name="40% - 强调文字颜色 4 3 2 3" xfId="474"/>
    <cellStyle name="40% - 强调文字颜色 4 3 2 3 2" xfId="475"/>
    <cellStyle name="40% - 强调文字颜色 4 3 2 4" xfId="476"/>
    <cellStyle name="40% - 强调文字颜色 4 3 3" xfId="477"/>
    <cellStyle name="40% - 强调文字颜色 4 3 3 2" xfId="478"/>
    <cellStyle name="40% - 强调文字颜色 4 3 4" xfId="479"/>
    <cellStyle name="40% - 强调文字颜色 4 3 4 2" xfId="480"/>
    <cellStyle name="40% - 强调文字颜色 4 3 5" xfId="481"/>
    <cellStyle name="40% - 强调文字颜色 4 3 5 2" xfId="482"/>
    <cellStyle name="40% - 强调文字颜色 4 3 6" xfId="483"/>
    <cellStyle name="40% - 强调文字颜色 4 4" xfId="484"/>
    <cellStyle name="40% - 强调文字颜色 4 4 2" xfId="485"/>
    <cellStyle name="40% - 强调文字颜色 4 4 2 2" xfId="486"/>
    <cellStyle name="40% - 强调文字颜色 4 4 2 2 2" xfId="487"/>
    <cellStyle name="40% - 强调文字颜色 4 4 2 3" xfId="488"/>
    <cellStyle name="40% - 强调文字颜色 4 4 2 3 2" xfId="489"/>
    <cellStyle name="40% - 强调文字颜色 4 4 2 4" xfId="490"/>
    <cellStyle name="40% - 强调文字颜色 4 4 3" xfId="491"/>
    <cellStyle name="40% - 强调文字颜色 4 4 3 2" xfId="492"/>
    <cellStyle name="40% - 强调文字颜色 4 4 4" xfId="493"/>
    <cellStyle name="40% - 强调文字颜色 4 4 4 2" xfId="494"/>
    <cellStyle name="40% - 强调文字颜色 4 4 5" xfId="495"/>
    <cellStyle name="40% - 强调文字颜色 4 4 5 2" xfId="496"/>
    <cellStyle name="40% - 强调文字颜色 4 4 6" xfId="497"/>
    <cellStyle name="40% - 强调文字颜色 5" xfId="498"/>
    <cellStyle name="40% - 强调文字颜色 5 2" xfId="499"/>
    <cellStyle name="40% - 强调文字颜色 5 2 2" xfId="500"/>
    <cellStyle name="40% - 强调文字颜色 5 2 2 2" xfId="501"/>
    <cellStyle name="40% - 强调文字颜色 5 2 2 2 2" xfId="502"/>
    <cellStyle name="40% - 强调文字颜色 5 2 2 3" xfId="503"/>
    <cellStyle name="40% - 强调文字颜色 5 2 2 3 2" xfId="504"/>
    <cellStyle name="40% - 强调文字颜色 5 2 2 4" xfId="505"/>
    <cellStyle name="40% - 强调文字颜色 5 2 3" xfId="506"/>
    <cellStyle name="40% - 强调文字颜色 5 2 3 2" xfId="507"/>
    <cellStyle name="40% - 强调文字颜色 5 2 4" xfId="508"/>
    <cellStyle name="40% - 强调文字颜色 5 2 4 2" xfId="509"/>
    <cellStyle name="40% - 强调文字颜色 5 2 5" xfId="510"/>
    <cellStyle name="40% - 强调文字颜色 5 2 5 2" xfId="511"/>
    <cellStyle name="40% - 强调文字颜色 5 2 6" xfId="512"/>
    <cellStyle name="40% - 强调文字颜色 5 3" xfId="513"/>
    <cellStyle name="40% - 强调文字颜色 5 3 2" xfId="514"/>
    <cellStyle name="40% - 强调文字颜色 5 3 2 2" xfId="515"/>
    <cellStyle name="40% - 强调文字颜色 5 3 2 2 2" xfId="516"/>
    <cellStyle name="40% - 强调文字颜色 5 3 2 3" xfId="517"/>
    <cellStyle name="40% - 强调文字颜色 5 3 2 3 2" xfId="518"/>
    <cellStyle name="40% - 强调文字颜色 5 3 2 4" xfId="519"/>
    <cellStyle name="40% - 强调文字颜色 5 3 3" xfId="520"/>
    <cellStyle name="40% - 强调文字颜色 5 3 3 2" xfId="521"/>
    <cellStyle name="40% - 强调文字颜色 5 3 4" xfId="522"/>
    <cellStyle name="40% - 强调文字颜色 5 3 4 2" xfId="523"/>
    <cellStyle name="40% - 强调文字颜色 5 3 5" xfId="524"/>
    <cellStyle name="40% - 强调文字颜色 5 3 5 2" xfId="525"/>
    <cellStyle name="40% - 强调文字颜色 5 3 6" xfId="526"/>
    <cellStyle name="40% - 强调文字颜色 5 4" xfId="527"/>
    <cellStyle name="40% - 强调文字颜色 5 4 2" xfId="528"/>
    <cellStyle name="40% - 强调文字颜色 5 4 2 2" xfId="529"/>
    <cellStyle name="40% - 强调文字颜色 5 4 2 2 2" xfId="530"/>
    <cellStyle name="40% - 强调文字颜色 5 4 2 3" xfId="531"/>
    <cellStyle name="40% - 强调文字颜色 5 4 2 3 2" xfId="532"/>
    <cellStyle name="40% - 强调文字颜色 5 4 2 4" xfId="533"/>
    <cellStyle name="40% - 强调文字颜色 5 4 3" xfId="534"/>
    <cellStyle name="40% - 强调文字颜色 5 4 3 2" xfId="535"/>
    <cellStyle name="40% - 强调文字颜色 5 4 4" xfId="536"/>
    <cellStyle name="40% - 强调文字颜色 5 4 4 2" xfId="537"/>
    <cellStyle name="40% - 强调文字颜色 5 4 5" xfId="538"/>
    <cellStyle name="40% - 强调文字颜色 5 4 5 2" xfId="539"/>
    <cellStyle name="40% - 强调文字颜色 5 4 6" xfId="540"/>
    <cellStyle name="40% - 强调文字颜色 6" xfId="541"/>
    <cellStyle name="40% - 强调文字颜色 6 2" xfId="542"/>
    <cellStyle name="40% - 强调文字颜色 6 2 2" xfId="543"/>
    <cellStyle name="40% - 强调文字颜色 6 2 2 2" xfId="544"/>
    <cellStyle name="40% - 强调文字颜色 6 2 2 2 2" xfId="545"/>
    <cellStyle name="40% - 强调文字颜色 6 2 2 3" xfId="546"/>
    <cellStyle name="40% - 强调文字颜色 6 2 2 3 2" xfId="547"/>
    <cellStyle name="40% - 强调文字颜色 6 2 2 4" xfId="548"/>
    <cellStyle name="40% - 强调文字颜色 6 2 3" xfId="549"/>
    <cellStyle name="40% - 强调文字颜色 6 2 3 2" xfId="550"/>
    <cellStyle name="40% - 强调文字颜色 6 2 4" xfId="551"/>
    <cellStyle name="40% - 强调文字颜色 6 2 4 2" xfId="552"/>
    <cellStyle name="40% - 强调文字颜色 6 2 5" xfId="553"/>
    <cellStyle name="40% - 强调文字颜色 6 2 5 2" xfId="554"/>
    <cellStyle name="40% - 强调文字颜色 6 2 6" xfId="555"/>
    <cellStyle name="40% - 强调文字颜色 6 3" xfId="556"/>
    <cellStyle name="40% - 强调文字颜色 6 3 2" xfId="557"/>
    <cellStyle name="40% - 强调文字颜色 6 3 2 2" xfId="558"/>
    <cellStyle name="40% - 强调文字颜色 6 3 2 2 2" xfId="559"/>
    <cellStyle name="40% - 强调文字颜色 6 3 2 3" xfId="560"/>
    <cellStyle name="40% - 强调文字颜色 6 3 2 3 2" xfId="561"/>
    <cellStyle name="40% - 强调文字颜色 6 3 2 4" xfId="562"/>
    <cellStyle name="40% - 强调文字颜色 6 3 3" xfId="563"/>
    <cellStyle name="40% - 强调文字颜色 6 3 3 2" xfId="564"/>
    <cellStyle name="40% - 强调文字颜色 6 3 4" xfId="565"/>
    <cellStyle name="40% - 强调文字颜色 6 3 4 2" xfId="566"/>
    <cellStyle name="40% - 强调文字颜色 6 3 5" xfId="567"/>
    <cellStyle name="40% - 强调文字颜色 6 3 5 2" xfId="568"/>
    <cellStyle name="40% - 强调文字颜色 6 3 6" xfId="569"/>
    <cellStyle name="40% - 强调文字颜色 6 4" xfId="570"/>
    <cellStyle name="40% - 强调文字颜色 6 4 2" xfId="571"/>
    <cellStyle name="40% - 强调文字颜色 6 4 2 2" xfId="572"/>
    <cellStyle name="40% - 强调文字颜色 6 4 2 2 2" xfId="573"/>
    <cellStyle name="40% - 强调文字颜色 6 4 2 3" xfId="574"/>
    <cellStyle name="40% - 强调文字颜色 6 4 2 3 2" xfId="575"/>
    <cellStyle name="40% - 强调文字颜色 6 4 2 4" xfId="576"/>
    <cellStyle name="40% - 强调文字颜色 6 4 3" xfId="577"/>
    <cellStyle name="40% - 强调文字颜色 6 4 3 2" xfId="578"/>
    <cellStyle name="40% - 强调文字颜色 6 4 4" xfId="579"/>
    <cellStyle name="40% - 强调文字颜色 6 4 4 2" xfId="580"/>
    <cellStyle name="40% - 强调文字颜色 6 4 5" xfId="581"/>
    <cellStyle name="40% - 强调文字颜色 6 4 5 2" xfId="582"/>
    <cellStyle name="40% - 强调文字颜色 6 4 6" xfId="583"/>
    <cellStyle name="60% - 强调文字颜色 1" xfId="584"/>
    <cellStyle name="60% - 强调文字颜色 1 2" xfId="585"/>
    <cellStyle name="60% - 强调文字颜色 1 2 2" xfId="586"/>
    <cellStyle name="60% - 强调文字颜色 1 2 3" xfId="587"/>
    <cellStyle name="60% - 强调文字颜色 1 3" xfId="588"/>
    <cellStyle name="60% - 强调文字颜色 1 3 2" xfId="589"/>
    <cellStyle name="60% - 强调文字颜色 1 3 3" xfId="590"/>
    <cellStyle name="60% - 强调文字颜色 2" xfId="591"/>
    <cellStyle name="60% - 强调文字颜色 2 2" xfId="592"/>
    <cellStyle name="60% - 强调文字颜色 2 2 2" xfId="593"/>
    <cellStyle name="60% - 强调文字颜色 2 2 3" xfId="594"/>
    <cellStyle name="60% - 强调文字颜色 2 3" xfId="595"/>
    <cellStyle name="60% - 强调文字颜色 2 3 2" xfId="596"/>
    <cellStyle name="60% - 强调文字颜色 2 3 3" xfId="597"/>
    <cellStyle name="60% - 强调文字颜色 3" xfId="598"/>
    <cellStyle name="60% - 强调文字颜色 3 2" xfId="599"/>
    <cellStyle name="60% - 强调文字颜色 3 2 2" xfId="600"/>
    <cellStyle name="60% - 强调文字颜色 3 2 3" xfId="601"/>
    <cellStyle name="60% - 强调文字颜色 3 3" xfId="602"/>
    <cellStyle name="60% - 强调文字颜色 3 3 2" xfId="603"/>
    <cellStyle name="60% - 强调文字颜色 3 3 3" xfId="604"/>
    <cellStyle name="60% - 强调文字颜色 4" xfId="605"/>
    <cellStyle name="60% - 强调文字颜色 4 2" xfId="606"/>
    <cellStyle name="60% - 强调文字颜色 4 2 2" xfId="607"/>
    <cellStyle name="60% - 强调文字颜色 4 2 3" xfId="608"/>
    <cellStyle name="60% - 强调文字颜色 4 3" xfId="609"/>
    <cellStyle name="60% - 强调文字颜色 4 3 2" xfId="610"/>
    <cellStyle name="60% - 强调文字颜色 4 3 3" xfId="611"/>
    <cellStyle name="60% - 强调文字颜色 5" xfId="612"/>
    <cellStyle name="60% - 强调文字颜色 5 2" xfId="613"/>
    <cellStyle name="60% - 强调文字颜色 5 2 2" xfId="614"/>
    <cellStyle name="60% - 强调文字颜色 5 2 3" xfId="615"/>
    <cellStyle name="60% - 强调文字颜色 5 3" xfId="616"/>
    <cellStyle name="60% - 强调文字颜色 5 3 2" xfId="617"/>
    <cellStyle name="60% - 强调文字颜色 5 3 3" xfId="618"/>
    <cellStyle name="60% - 强调文字颜色 6" xfId="619"/>
    <cellStyle name="60% - 强调文字颜色 6 2" xfId="620"/>
    <cellStyle name="60% - 强调文字颜色 6 2 2" xfId="621"/>
    <cellStyle name="60% - 强调文字颜色 6 2 3" xfId="622"/>
    <cellStyle name="60% - 强调文字颜色 6 3" xfId="623"/>
    <cellStyle name="60% - 强调文字颜色 6 3 2" xfId="624"/>
    <cellStyle name="60% - 强调文字颜色 6 3 3" xfId="625"/>
    <cellStyle name="6mal" xfId="626"/>
    <cellStyle name="Accent1" xfId="627"/>
    <cellStyle name="Accent1 - 20%" xfId="628"/>
    <cellStyle name="Accent1 - 20% 2" xfId="629"/>
    <cellStyle name="Accent1 - 20% 2 2" xfId="630"/>
    <cellStyle name="Accent1 - 20% 2 2 2" xfId="631"/>
    <cellStyle name="Accent1 - 20% 2 3" xfId="632"/>
    <cellStyle name="Accent1 - 20% 2 3 2" xfId="633"/>
    <cellStyle name="Accent1 - 20% 2 4" xfId="634"/>
    <cellStyle name="Accent1 - 20% 3" xfId="635"/>
    <cellStyle name="Accent1 - 20% 3 2" xfId="636"/>
    <cellStyle name="Accent1 - 20% 3 2 2" xfId="637"/>
    <cellStyle name="Accent1 - 20% 3 3" xfId="638"/>
    <cellStyle name="Accent1 - 20% 3 3 2" xfId="639"/>
    <cellStyle name="Accent1 - 20% 3 4" xfId="640"/>
    <cellStyle name="Accent1 - 20% 4" xfId="641"/>
    <cellStyle name="Accent1 - 20% 4 2" xfId="642"/>
    <cellStyle name="Accent1 - 20% 5" xfId="643"/>
    <cellStyle name="Accent1 - 20% 5 2" xfId="644"/>
    <cellStyle name="Accent1 - 20% 6" xfId="645"/>
    <cellStyle name="Accent1 - 40%" xfId="646"/>
    <cellStyle name="Accent1 - 40% 2" xfId="647"/>
    <cellStyle name="Accent1 - 40% 2 2" xfId="648"/>
    <cellStyle name="Accent1 - 40% 2 2 2" xfId="649"/>
    <cellStyle name="Accent1 - 40% 2 3" xfId="650"/>
    <cellStyle name="Accent1 - 40% 2 3 2" xfId="651"/>
    <cellStyle name="Accent1 - 40% 2 4" xfId="652"/>
    <cellStyle name="Accent1 - 40% 3" xfId="653"/>
    <cellStyle name="Accent1 - 40% 3 2" xfId="654"/>
    <cellStyle name="Accent1 - 40% 3 2 2" xfId="655"/>
    <cellStyle name="Accent1 - 40% 3 3" xfId="656"/>
    <cellStyle name="Accent1 - 40% 3 3 2" xfId="657"/>
    <cellStyle name="Accent1 - 40% 3 4" xfId="658"/>
    <cellStyle name="Accent1 - 40% 4" xfId="659"/>
    <cellStyle name="Accent1 - 40% 4 2" xfId="660"/>
    <cellStyle name="Accent1 - 40% 5" xfId="661"/>
    <cellStyle name="Accent1 - 40% 5 2" xfId="662"/>
    <cellStyle name="Accent1 - 40% 6" xfId="663"/>
    <cellStyle name="Accent1 - 60%" xfId="664"/>
    <cellStyle name="Accent1 - 60% 2" xfId="665"/>
    <cellStyle name="Accent1 - 60% 2 2" xfId="666"/>
    <cellStyle name="Accent1 - 60% 3" xfId="667"/>
    <cellStyle name="Accent1 2" xfId="668"/>
    <cellStyle name="Accent1 2 2" xfId="669"/>
    <cellStyle name="Accent1 3" xfId="670"/>
    <cellStyle name="Accent1 3 2" xfId="671"/>
    <cellStyle name="Accent1 4" xfId="672"/>
    <cellStyle name="Accent1 5" xfId="673"/>
    <cellStyle name="Accent2" xfId="674"/>
    <cellStyle name="Accent2 - 20%" xfId="675"/>
    <cellStyle name="Accent2 - 20% 2" xfId="676"/>
    <cellStyle name="Accent2 - 20% 2 2" xfId="677"/>
    <cellStyle name="Accent2 - 20% 2 2 2" xfId="678"/>
    <cellStyle name="Accent2 - 20% 2 3" xfId="679"/>
    <cellStyle name="Accent2 - 20% 2 3 2" xfId="680"/>
    <cellStyle name="Accent2 - 20% 2 4" xfId="681"/>
    <cellStyle name="Accent2 - 20% 3" xfId="682"/>
    <cellStyle name="Accent2 - 20% 3 2" xfId="683"/>
    <cellStyle name="Accent2 - 20% 3 2 2" xfId="684"/>
    <cellStyle name="Accent2 - 20% 3 3" xfId="685"/>
    <cellStyle name="Accent2 - 20% 3 3 2" xfId="686"/>
    <cellStyle name="Accent2 - 20% 3 4" xfId="687"/>
    <cellStyle name="Accent2 - 20% 4" xfId="688"/>
    <cellStyle name="Accent2 - 20% 4 2" xfId="689"/>
    <cellStyle name="Accent2 - 20% 5" xfId="690"/>
    <cellStyle name="Accent2 - 20% 5 2" xfId="691"/>
    <cellStyle name="Accent2 - 20% 6" xfId="692"/>
    <cellStyle name="Accent2 - 40%" xfId="693"/>
    <cellStyle name="Accent2 - 40% 2" xfId="694"/>
    <cellStyle name="Accent2 - 40% 2 2" xfId="695"/>
    <cellStyle name="Accent2 - 40% 2 2 2" xfId="696"/>
    <cellStyle name="Accent2 - 40% 2 3" xfId="697"/>
    <cellStyle name="Accent2 - 40% 2 3 2" xfId="698"/>
    <cellStyle name="Accent2 - 40% 2 4" xfId="699"/>
    <cellStyle name="Accent2 - 40% 3" xfId="700"/>
    <cellStyle name="Accent2 - 40% 3 2" xfId="701"/>
    <cellStyle name="Accent2 - 40% 3 2 2" xfId="702"/>
    <cellStyle name="Accent2 - 40% 3 3" xfId="703"/>
    <cellStyle name="Accent2 - 40% 3 3 2" xfId="704"/>
    <cellStyle name="Accent2 - 40% 3 4" xfId="705"/>
    <cellStyle name="Accent2 - 40% 4" xfId="706"/>
    <cellStyle name="Accent2 - 40% 4 2" xfId="707"/>
    <cellStyle name="Accent2 - 40% 5" xfId="708"/>
    <cellStyle name="Accent2 - 40% 5 2" xfId="709"/>
    <cellStyle name="Accent2 - 40% 6" xfId="710"/>
    <cellStyle name="Accent2 - 60%" xfId="711"/>
    <cellStyle name="Accent2 - 60% 2" xfId="712"/>
    <cellStyle name="Accent2 - 60% 2 2" xfId="713"/>
    <cellStyle name="Accent2 - 60% 3" xfId="714"/>
    <cellStyle name="Accent2 2" xfId="715"/>
    <cellStyle name="Accent2 2 2" xfId="716"/>
    <cellStyle name="Accent2 3" xfId="717"/>
    <cellStyle name="Accent2 3 2" xfId="718"/>
    <cellStyle name="Accent2 4" xfId="719"/>
    <cellStyle name="Accent2 5" xfId="720"/>
    <cellStyle name="Accent3" xfId="721"/>
    <cellStyle name="Accent3 - 20%" xfId="722"/>
    <cellStyle name="Accent3 - 20% 2" xfId="723"/>
    <cellStyle name="Accent3 - 20% 2 2" xfId="724"/>
    <cellStyle name="Accent3 - 20% 2 2 2" xfId="725"/>
    <cellStyle name="Accent3 - 20% 2 3" xfId="726"/>
    <cellStyle name="Accent3 - 20% 2 3 2" xfId="727"/>
    <cellStyle name="Accent3 - 20% 2 4" xfId="728"/>
    <cellStyle name="Accent3 - 20% 3" xfId="729"/>
    <cellStyle name="Accent3 - 20% 3 2" xfId="730"/>
    <cellStyle name="Accent3 - 20% 3 2 2" xfId="731"/>
    <cellStyle name="Accent3 - 20% 3 3" xfId="732"/>
    <cellStyle name="Accent3 - 20% 3 3 2" xfId="733"/>
    <cellStyle name="Accent3 - 20% 3 4" xfId="734"/>
    <cellStyle name="Accent3 - 20% 4" xfId="735"/>
    <cellStyle name="Accent3 - 20% 4 2" xfId="736"/>
    <cellStyle name="Accent3 - 20% 5" xfId="737"/>
    <cellStyle name="Accent3 - 20% 5 2" xfId="738"/>
    <cellStyle name="Accent3 - 20% 6" xfId="739"/>
    <cellStyle name="Accent3 - 40%" xfId="740"/>
    <cellStyle name="Accent3 - 40% 2" xfId="741"/>
    <cellStyle name="Accent3 - 40% 2 2" xfId="742"/>
    <cellStyle name="Accent3 - 40% 2 2 2" xfId="743"/>
    <cellStyle name="Accent3 - 40% 2 3" xfId="744"/>
    <cellStyle name="Accent3 - 40% 2 3 2" xfId="745"/>
    <cellStyle name="Accent3 - 40% 2 4" xfId="746"/>
    <cellStyle name="Accent3 - 40% 3" xfId="747"/>
    <cellStyle name="Accent3 - 40% 3 2" xfId="748"/>
    <cellStyle name="Accent3 - 40% 3 2 2" xfId="749"/>
    <cellStyle name="Accent3 - 40% 3 3" xfId="750"/>
    <cellStyle name="Accent3 - 40% 3 3 2" xfId="751"/>
    <cellStyle name="Accent3 - 40% 3 4" xfId="752"/>
    <cellStyle name="Accent3 - 40% 4" xfId="753"/>
    <cellStyle name="Accent3 - 40% 4 2" xfId="754"/>
    <cellStyle name="Accent3 - 40% 5" xfId="755"/>
    <cellStyle name="Accent3 - 40% 5 2" xfId="756"/>
    <cellStyle name="Accent3 - 40% 6" xfId="757"/>
    <cellStyle name="Accent3 - 60%" xfId="758"/>
    <cellStyle name="Accent3 - 60% 2" xfId="759"/>
    <cellStyle name="Accent3 - 60% 2 2" xfId="760"/>
    <cellStyle name="Accent3 - 60% 3" xfId="761"/>
    <cellStyle name="Accent3 2" xfId="762"/>
    <cellStyle name="Accent3 2 2" xfId="763"/>
    <cellStyle name="Accent3 3" xfId="764"/>
    <cellStyle name="Accent3 3 2" xfId="765"/>
    <cellStyle name="Accent3 4" xfId="766"/>
    <cellStyle name="Accent3 5" xfId="767"/>
    <cellStyle name="Accent4" xfId="768"/>
    <cellStyle name="Accent4 - 20%" xfId="769"/>
    <cellStyle name="Accent4 - 20% 2" xfId="770"/>
    <cellStyle name="Accent4 - 20% 2 2" xfId="771"/>
    <cellStyle name="Accent4 - 20% 2 2 2" xfId="772"/>
    <cellStyle name="Accent4 - 20% 2 3" xfId="773"/>
    <cellStyle name="Accent4 - 20% 2 3 2" xfId="774"/>
    <cellStyle name="Accent4 - 20% 2 4" xfId="775"/>
    <cellStyle name="Accent4 - 20% 3" xfId="776"/>
    <cellStyle name="Accent4 - 20% 3 2" xfId="777"/>
    <cellStyle name="Accent4 - 20% 3 2 2" xfId="778"/>
    <cellStyle name="Accent4 - 20% 3 3" xfId="779"/>
    <cellStyle name="Accent4 - 20% 3 3 2" xfId="780"/>
    <cellStyle name="Accent4 - 20% 3 4" xfId="781"/>
    <cellStyle name="Accent4 - 20% 4" xfId="782"/>
    <cellStyle name="Accent4 - 20% 4 2" xfId="783"/>
    <cellStyle name="Accent4 - 20% 5" xfId="784"/>
    <cellStyle name="Accent4 - 20% 5 2" xfId="785"/>
    <cellStyle name="Accent4 - 20% 6" xfId="786"/>
    <cellStyle name="Accent4 - 40%" xfId="787"/>
    <cellStyle name="Accent4 - 40% 2" xfId="788"/>
    <cellStyle name="Accent4 - 40% 2 2" xfId="789"/>
    <cellStyle name="Accent4 - 40% 2 2 2" xfId="790"/>
    <cellStyle name="Accent4 - 40% 2 3" xfId="791"/>
    <cellStyle name="Accent4 - 40% 2 3 2" xfId="792"/>
    <cellStyle name="Accent4 - 40% 2 4" xfId="793"/>
    <cellStyle name="Accent4 - 40% 3" xfId="794"/>
    <cellStyle name="Accent4 - 40% 3 2" xfId="795"/>
    <cellStyle name="Accent4 - 40% 3 2 2" xfId="796"/>
    <cellStyle name="Accent4 - 40% 3 3" xfId="797"/>
    <cellStyle name="Accent4 - 40% 3 3 2" xfId="798"/>
    <cellStyle name="Accent4 - 40% 3 4" xfId="799"/>
    <cellStyle name="Accent4 - 40% 4" xfId="800"/>
    <cellStyle name="Accent4 - 40% 4 2" xfId="801"/>
    <cellStyle name="Accent4 - 40% 5" xfId="802"/>
    <cellStyle name="Accent4 - 40% 5 2" xfId="803"/>
    <cellStyle name="Accent4 - 40% 6" xfId="804"/>
    <cellStyle name="Accent4 - 60%" xfId="805"/>
    <cellStyle name="Accent4 - 60% 2" xfId="806"/>
    <cellStyle name="Accent4 - 60% 2 2" xfId="807"/>
    <cellStyle name="Accent4 - 60% 3" xfId="808"/>
    <cellStyle name="Accent4 2" xfId="809"/>
    <cellStyle name="Accent4 2 2" xfId="810"/>
    <cellStyle name="Accent4 3" xfId="811"/>
    <cellStyle name="Accent4 3 2" xfId="812"/>
    <cellStyle name="Accent4 4" xfId="813"/>
    <cellStyle name="Accent4 5" xfId="814"/>
    <cellStyle name="Accent5" xfId="815"/>
    <cellStyle name="Accent5 - 20%" xfId="816"/>
    <cellStyle name="Accent5 - 20% 2" xfId="817"/>
    <cellStyle name="Accent5 - 20% 2 2" xfId="818"/>
    <cellStyle name="Accent5 - 20% 2 2 2" xfId="819"/>
    <cellStyle name="Accent5 - 20% 2 3" xfId="820"/>
    <cellStyle name="Accent5 - 20% 2 3 2" xfId="821"/>
    <cellStyle name="Accent5 - 20% 2 4" xfId="822"/>
    <cellStyle name="Accent5 - 20% 3" xfId="823"/>
    <cellStyle name="Accent5 - 20% 3 2" xfId="824"/>
    <cellStyle name="Accent5 - 20% 3 2 2" xfId="825"/>
    <cellStyle name="Accent5 - 20% 3 3" xfId="826"/>
    <cellStyle name="Accent5 - 20% 3 3 2" xfId="827"/>
    <cellStyle name="Accent5 - 20% 3 4" xfId="828"/>
    <cellStyle name="Accent5 - 20% 4" xfId="829"/>
    <cellStyle name="Accent5 - 20% 4 2" xfId="830"/>
    <cellStyle name="Accent5 - 20% 5" xfId="831"/>
    <cellStyle name="Accent5 - 20% 5 2" xfId="832"/>
    <cellStyle name="Accent5 - 20% 6" xfId="833"/>
    <cellStyle name="Accent5 - 40%" xfId="834"/>
    <cellStyle name="Accent5 - 40% 2" xfId="835"/>
    <cellStyle name="Accent5 - 40% 2 2" xfId="836"/>
    <cellStyle name="Accent5 - 40% 2 2 2" xfId="837"/>
    <cellStyle name="Accent5 - 40% 2 3" xfId="838"/>
    <cellStyle name="Accent5 - 40% 2 3 2" xfId="839"/>
    <cellStyle name="Accent5 - 40% 2 4" xfId="840"/>
    <cellStyle name="Accent5 - 40% 3" xfId="841"/>
    <cellStyle name="Accent5 - 40% 3 2" xfId="842"/>
    <cellStyle name="Accent5 - 40% 3 2 2" xfId="843"/>
    <cellStyle name="Accent5 - 40% 3 3" xfId="844"/>
    <cellStyle name="Accent5 - 40% 3 3 2" xfId="845"/>
    <cellStyle name="Accent5 - 40% 3 4" xfId="846"/>
    <cellStyle name="Accent5 - 40% 4" xfId="847"/>
    <cellStyle name="Accent5 - 40% 4 2" xfId="848"/>
    <cellStyle name="Accent5 - 40% 5" xfId="849"/>
    <cellStyle name="Accent5 - 40% 5 2" xfId="850"/>
    <cellStyle name="Accent5 - 40% 6" xfId="851"/>
    <cellStyle name="Accent5 - 60%" xfId="852"/>
    <cellStyle name="Accent5 - 60% 2" xfId="853"/>
    <cellStyle name="Accent5 - 60% 2 2" xfId="854"/>
    <cellStyle name="Accent5 - 60% 3" xfId="855"/>
    <cellStyle name="Accent5 2" xfId="856"/>
    <cellStyle name="Accent5 2 2" xfId="857"/>
    <cellStyle name="Accent5 3" xfId="858"/>
    <cellStyle name="Accent5 3 2" xfId="859"/>
    <cellStyle name="Accent5 4" xfId="860"/>
    <cellStyle name="Accent5 5" xfId="861"/>
    <cellStyle name="Accent6" xfId="862"/>
    <cellStyle name="Accent6 - 20%" xfId="863"/>
    <cellStyle name="Accent6 - 20% 2" xfId="864"/>
    <cellStyle name="Accent6 - 20% 2 2" xfId="865"/>
    <cellStyle name="Accent6 - 20% 2 2 2" xfId="866"/>
    <cellStyle name="Accent6 - 20% 2 3" xfId="867"/>
    <cellStyle name="Accent6 - 20% 2 3 2" xfId="868"/>
    <cellStyle name="Accent6 - 20% 2 4" xfId="869"/>
    <cellStyle name="Accent6 - 20% 3" xfId="870"/>
    <cellStyle name="Accent6 - 20% 3 2" xfId="871"/>
    <cellStyle name="Accent6 - 20% 3 2 2" xfId="872"/>
    <cellStyle name="Accent6 - 20% 3 3" xfId="873"/>
    <cellStyle name="Accent6 - 20% 3 3 2" xfId="874"/>
    <cellStyle name="Accent6 - 20% 3 4" xfId="875"/>
    <cellStyle name="Accent6 - 20% 4" xfId="876"/>
    <cellStyle name="Accent6 - 20% 4 2" xfId="877"/>
    <cellStyle name="Accent6 - 20% 5" xfId="878"/>
    <cellStyle name="Accent6 - 20% 5 2" xfId="879"/>
    <cellStyle name="Accent6 - 20% 6" xfId="880"/>
    <cellStyle name="Accent6 - 40%" xfId="881"/>
    <cellStyle name="Accent6 - 40% 2" xfId="882"/>
    <cellStyle name="Accent6 - 40% 2 2" xfId="883"/>
    <cellStyle name="Accent6 - 40% 2 2 2" xfId="884"/>
    <cellStyle name="Accent6 - 40% 2 3" xfId="885"/>
    <cellStyle name="Accent6 - 40% 2 3 2" xfId="886"/>
    <cellStyle name="Accent6 - 40% 2 4" xfId="887"/>
    <cellStyle name="Accent6 - 40% 3" xfId="888"/>
    <cellStyle name="Accent6 - 40% 3 2" xfId="889"/>
    <cellStyle name="Accent6 - 40% 3 2 2" xfId="890"/>
    <cellStyle name="Accent6 - 40% 3 3" xfId="891"/>
    <cellStyle name="Accent6 - 40% 3 3 2" xfId="892"/>
    <cellStyle name="Accent6 - 40% 3 4" xfId="893"/>
    <cellStyle name="Accent6 - 40% 4" xfId="894"/>
    <cellStyle name="Accent6 - 40% 4 2" xfId="895"/>
    <cellStyle name="Accent6 - 40% 5" xfId="896"/>
    <cellStyle name="Accent6 - 40% 5 2" xfId="897"/>
    <cellStyle name="Accent6 - 40% 6" xfId="898"/>
    <cellStyle name="Accent6 - 60%" xfId="899"/>
    <cellStyle name="Accent6 - 60% 2" xfId="900"/>
    <cellStyle name="Accent6 - 60% 2 2" xfId="901"/>
    <cellStyle name="Accent6 - 60% 3" xfId="902"/>
    <cellStyle name="Accent6 2" xfId="903"/>
    <cellStyle name="Accent6 2 2" xfId="904"/>
    <cellStyle name="Accent6 3" xfId="905"/>
    <cellStyle name="Accent6 3 2" xfId="906"/>
    <cellStyle name="Accent6 4" xfId="907"/>
    <cellStyle name="Accent6 5" xfId="908"/>
    <cellStyle name="args.style" xfId="909"/>
    <cellStyle name="Comma [0]_!!!GO" xfId="910"/>
    <cellStyle name="comma zerodec" xfId="911"/>
    <cellStyle name="Comma_!!!GO" xfId="912"/>
    <cellStyle name="Currency [0]_!!!GO" xfId="913"/>
    <cellStyle name="Currency_!!!GO" xfId="914"/>
    <cellStyle name="Currency1" xfId="915"/>
    <cellStyle name="Date" xfId="916"/>
    <cellStyle name="Dollar (zero dec)" xfId="917"/>
    <cellStyle name="Grey" xfId="918"/>
    <cellStyle name="Header1" xfId="919"/>
    <cellStyle name="Header2" xfId="920"/>
    <cellStyle name="Input [yellow]" xfId="921"/>
    <cellStyle name="Input Cells" xfId="922"/>
    <cellStyle name="Input Cells 2" xfId="923"/>
    <cellStyle name="Linked Cells" xfId="924"/>
    <cellStyle name="Linked Cells 2" xfId="925"/>
    <cellStyle name="Millares [0]_96 Risk" xfId="926"/>
    <cellStyle name="Millares_96 Risk" xfId="927"/>
    <cellStyle name="Milliers [0]_!!!GO" xfId="928"/>
    <cellStyle name="Milliers_!!!GO" xfId="929"/>
    <cellStyle name="Moneda [0]_96 Risk" xfId="930"/>
    <cellStyle name="Moneda_96 Risk" xfId="931"/>
    <cellStyle name="Mon閠aire [0]_!!!GO" xfId="932"/>
    <cellStyle name="Mon閠aire_!!!GO" xfId="933"/>
    <cellStyle name="New Times Roman" xfId="934"/>
    <cellStyle name="no dec" xfId="935"/>
    <cellStyle name="Normal - Style1" xfId="936"/>
    <cellStyle name="Normal_!!!GO" xfId="937"/>
    <cellStyle name="per.style" xfId="938"/>
    <cellStyle name="Percent [2]" xfId="939"/>
    <cellStyle name="Percent_!!!GO" xfId="940"/>
    <cellStyle name="Pourcentage_pldt" xfId="941"/>
    <cellStyle name="PSChar" xfId="942"/>
    <cellStyle name="PSDate" xfId="943"/>
    <cellStyle name="PSDec" xfId="944"/>
    <cellStyle name="PSHeading" xfId="945"/>
    <cellStyle name="PSInt" xfId="946"/>
    <cellStyle name="PSSpacer" xfId="947"/>
    <cellStyle name="sstot" xfId="948"/>
    <cellStyle name="Standard_AREAS" xfId="949"/>
    <cellStyle name="t" xfId="950"/>
    <cellStyle name="t_HVAC Equipment (3)" xfId="951"/>
    <cellStyle name="Percent" xfId="952"/>
    <cellStyle name="捠壿 [0.00]_Region Orders (2)" xfId="953"/>
    <cellStyle name="捠壿_Region Orders (2)" xfId="954"/>
    <cellStyle name="编号" xfId="955"/>
    <cellStyle name="标题" xfId="956"/>
    <cellStyle name="标题 1" xfId="957"/>
    <cellStyle name="标题 1 2" xfId="958"/>
    <cellStyle name="标题 1 2 2" xfId="959"/>
    <cellStyle name="标题 1 3" xfId="960"/>
    <cellStyle name="标题 1 3 2" xfId="961"/>
    <cellStyle name="标题 2" xfId="962"/>
    <cellStyle name="标题 2 2" xfId="963"/>
    <cellStyle name="标题 2 2 2" xfId="964"/>
    <cellStyle name="标题 2 3" xfId="965"/>
    <cellStyle name="标题 2 3 2" xfId="966"/>
    <cellStyle name="标题 3" xfId="967"/>
    <cellStyle name="标题 3 2" xfId="968"/>
    <cellStyle name="标题 3 2 2" xfId="969"/>
    <cellStyle name="标题 3 3" xfId="970"/>
    <cellStyle name="标题 3 3 2" xfId="971"/>
    <cellStyle name="标题 4" xfId="972"/>
    <cellStyle name="标题 4 2" xfId="973"/>
    <cellStyle name="标题 4 2 2" xfId="974"/>
    <cellStyle name="标题 4 3" xfId="975"/>
    <cellStyle name="标题 4 3 2" xfId="976"/>
    <cellStyle name="标题 5" xfId="977"/>
    <cellStyle name="标题 5 2" xfId="978"/>
    <cellStyle name="标题 6" xfId="979"/>
    <cellStyle name="标题 6 2" xfId="980"/>
    <cellStyle name="标题1" xfId="981"/>
    <cellStyle name="表标题" xfId="982"/>
    <cellStyle name="表标题 2" xfId="983"/>
    <cellStyle name="表标题 2 2" xfId="984"/>
    <cellStyle name="表标题 2 3" xfId="985"/>
    <cellStyle name="表标题 3" xfId="986"/>
    <cellStyle name="表标题 4" xfId="987"/>
    <cellStyle name="部门" xfId="988"/>
    <cellStyle name="差" xfId="989"/>
    <cellStyle name="差 2" xfId="990"/>
    <cellStyle name="差 2 2" xfId="991"/>
    <cellStyle name="差 2 3" xfId="992"/>
    <cellStyle name="差 3" xfId="993"/>
    <cellStyle name="差 3 2" xfId="994"/>
    <cellStyle name="差 3 3" xfId="995"/>
    <cellStyle name="差_Book1" xfId="996"/>
    <cellStyle name="差_Book1 2" xfId="997"/>
    <cellStyle name="差_Book1 2 2" xfId="998"/>
    <cellStyle name="差_Book1 3" xfId="999"/>
    <cellStyle name="常规 10" xfId="1000"/>
    <cellStyle name="常规 10 2" xfId="1001"/>
    <cellStyle name="常规 10 3" xfId="1002"/>
    <cellStyle name="常规 10 4" xfId="1003"/>
    <cellStyle name="常规 11" xfId="1004"/>
    <cellStyle name="常规 11 2" xfId="1005"/>
    <cellStyle name="常规 11 3" xfId="1006"/>
    <cellStyle name="常规 11 4" xfId="1007"/>
    <cellStyle name="常规 12" xfId="1008"/>
    <cellStyle name="常规 12 2" xfId="1009"/>
    <cellStyle name="常规 13" xfId="1010"/>
    <cellStyle name="常规 13 2" xfId="1011"/>
    <cellStyle name="常规 13 2 2" xfId="1012"/>
    <cellStyle name="常规 13 3" xfId="1013"/>
    <cellStyle name="常规 14" xfId="1014"/>
    <cellStyle name="常规 14 2" xfId="1015"/>
    <cellStyle name="常规 14 2 2" xfId="1016"/>
    <cellStyle name="常规 14 2 3" xfId="1017"/>
    <cellStyle name="常规 14 3" xfId="1018"/>
    <cellStyle name="常规 14 3 2" xfId="1019"/>
    <cellStyle name="常规 14 3 3" xfId="1020"/>
    <cellStyle name="常规 14 4" xfId="1021"/>
    <cellStyle name="常规 14 5" xfId="1022"/>
    <cellStyle name="常规 15" xfId="1023"/>
    <cellStyle name="常规 15 2" xfId="1024"/>
    <cellStyle name="常规 15 2 2" xfId="1025"/>
    <cellStyle name="常规 15 2 3" xfId="1026"/>
    <cellStyle name="常规 15 3" xfId="1027"/>
    <cellStyle name="常规 15 3 2" xfId="1028"/>
    <cellStyle name="常规 15 3 3" xfId="1029"/>
    <cellStyle name="常规 15 4" xfId="1030"/>
    <cellStyle name="常规 15 5" xfId="1031"/>
    <cellStyle name="常规 16" xfId="1032"/>
    <cellStyle name="常规 16 2" xfId="1033"/>
    <cellStyle name="常规 17" xfId="1034"/>
    <cellStyle name="常规 2" xfId="1035"/>
    <cellStyle name="常规 2 2" xfId="1036"/>
    <cellStyle name="常规 2 2 2" xfId="1037"/>
    <cellStyle name="常规 2 2 2 2" xfId="1038"/>
    <cellStyle name="常规 2 2 2 2 2" xfId="1039"/>
    <cellStyle name="常规 2 2 2 2 2 2" xfId="1040"/>
    <cellStyle name="常规 2 2 2 2 3" xfId="1041"/>
    <cellStyle name="常规 2 2 2 2 4" xfId="1042"/>
    <cellStyle name="常规 2 2 2 3" xfId="1043"/>
    <cellStyle name="常规 2 2 2 3 2" xfId="1044"/>
    <cellStyle name="常规 2 2 2 4" xfId="1045"/>
    <cellStyle name="常规 2 2 2 4 2" xfId="1046"/>
    <cellStyle name="常规 2 2 2 5" xfId="1047"/>
    <cellStyle name="常规 2 2 3" xfId="1048"/>
    <cellStyle name="常规 2 2 3 2" xfId="1049"/>
    <cellStyle name="常规 2 2 3 2 2" xfId="1050"/>
    <cellStyle name="常规 2 2 3 3" xfId="1051"/>
    <cellStyle name="常规 2 2 3 4" xfId="1052"/>
    <cellStyle name="常规 2 2 4" xfId="1053"/>
    <cellStyle name="常规 2 2 4 2" xfId="1054"/>
    <cellStyle name="常规 2 2 5" xfId="1055"/>
    <cellStyle name="常规 2 2 5 2" xfId="1056"/>
    <cellStyle name="常规 2 2 6" xfId="1057"/>
    <cellStyle name="常规 2 2 6 2" xfId="1058"/>
    <cellStyle name="常规 2 2 7" xfId="1059"/>
    <cellStyle name="常规 2 2 8" xfId="1060"/>
    <cellStyle name="常规 2 3" xfId="1061"/>
    <cellStyle name="常规 2 3 2" xfId="1062"/>
    <cellStyle name="常规 2 3 2 2" xfId="1063"/>
    <cellStyle name="常规 2 3 2 2 2" xfId="1064"/>
    <cellStyle name="常规 2 3 2 3" xfId="1065"/>
    <cellStyle name="常规 2 3 2 4" xfId="1066"/>
    <cellStyle name="常规 2 3 3" xfId="1067"/>
    <cellStyle name="常规 2 3 3 2" xfId="1068"/>
    <cellStyle name="常规 2 3 4" xfId="1069"/>
    <cellStyle name="常规 2 3 4 2" xfId="1070"/>
    <cellStyle name="常规 2 3 5" xfId="1071"/>
    <cellStyle name="常规 2 3 5 2" xfId="1072"/>
    <cellStyle name="常规 2 3 6" xfId="1073"/>
    <cellStyle name="常规 2 3 7" xfId="1074"/>
    <cellStyle name="常规 2 4" xfId="1075"/>
    <cellStyle name="常规 2 4 2" xfId="1076"/>
    <cellStyle name="常规 2 4 2 2" xfId="1077"/>
    <cellStyle name="常规 2 4 3" xfId="1078"/>
    <cellStyle name="常规 2 4 3 2" xfId="1079"/>
    <cellStyle name="常规 2 4 4" xfId="1080"/>
    <cellStyle name="常规 2 4 5" xfId="1081"/>
    <cellStyle name="常规 2 4 6" xfId="1082"/>
    <cellStyle name="常规 2 5" xfId="1083"/>
    <cellStyle name="常规 2 5 2" xfId="1084"/>
    <cellStyle name="常规 2 5 3" xfId="1085"/>
    <cellStyle name="常规 2 5 4" xfId="1086"/>
    <cellStyle name="常规 2 6" xfId="1087"/>
    <cellStyle name="常规 2 6 2" xfId="1088"/>
    <cellStyle name="常规 2 6 3" xfId="1089"/>
    <cellStyle name="常规 2 7" xfId="1090"/>
    <cellStyle name="常规 2 7 2" xfId="1091"/>
    <cellStyle name="常规 2 8" xfId="1092"/>
    <cellStyle name="常规 2 9" xfId="1093"/>
    <cellStyle name="常规 20" xfId="1094"/>
    <cellStyle name="常规 20 2" xfId="1095"/>
    <cellStyle name="常规 20 2 2" xfId="1096"/>
    <cellStyle name="常规 20 2 3" xfId="1097"/>
    <cellStyle name="常规 20 3" xfId="1098"/>
    <cellStyle name="常规 20 3 2" xfId="1099"/>
    <cellStyle name="常规 20 3 3" xfId="1100"/>
    <cellStyle name="常规 20 4" xfId="1101"/>
    <cellStyle name="常规 20 5" xfId="1102"/>
    <cellStyle name="常规 3" xfId="1103"/>
    <cellStyle name="常规 3 10" xfId="1104"/>
    <cellStyle name="常规 3 11" xfId="1105"/>
    <cellStyle name="常规 3 2" xfId="1106"/>
    <cellStyle name="常规 3 2 2" xfId="1107"/>
    <cellStyle name="常规 3 2 2 2" xfId="1108"/>
    <cellStyle name="常规 3 2 2 2 2" xfId="1109"/>
    <cellStyle name="常规 3 2 2 2 3" xfId="1110"/>
    <cellStyle name="常规 3 2 2 3" xfId="1111"/>
    <cellStyle name="常规 3 2 2 4" xfId="1112"/>
    <cellStyle name="常规 3 2 2 5" xfId="1113"/>
    <cellStyle name="常规 3 2 3" xfId="1114"/>
    <cellStyle name="常规 3 2 3 2" xfId="1115"/>
    <cellStyle name="常规 3 2 4" xfId="1116"/>
    <cellStyle name="常规 3 2 4 2" xfId="1117"/>
    <cellStyle name="常规 3 2 4 3" xfId="1118"/>
    <cellStyle name="常规 3 2 5" xfId="1119"/>
    <cellStyle name="常规 3 2 5 2" xfId="1120"/>
    <cellStyle name="常规 3 2 5 3" xfId="1121"/>
    <cellStyle name="常规 3 2 6" xfId="1122"/>
    <cellStyle name="常规 3 2 7" xfId="1123"/>
    <cellStyle name="常规 3 2 8" xfId="1124"/>
    <cellStyle name="常规 3 2 9" xfId="1125"/>
    <cellStyle name="常规 3 3" xfId="1126"/>
    <cellStyle name="常规 3 3 2" xfId="1127"/>
    <cellStyle name="常规 3 3 2 2" xfId="1128"/>
    <cellStyle name="常规 3 3 2 2 2" xfId="1129"/>
    <cellStyle name="常规 3 3 2 2 3" xfId="1130"/>
    <cellStyle name="常规 3 3 2 3" xfId="1131"/>
    <cellStyle name="常规 3 3 2 4" xfId="1132"/>
    <cellStyle name="常规 3 3 2 5" xfId="1133"/>
    <cellStyle name="常规 3 3 3" xfId="1134"/>
    <cellStyle name="常规 3 3 3 2" xfId="1135"/>
    <cellStyle name="常规 3 3 4" xfId="1136"/>
    <cellStyle name="常规 3 3 4 2" xfId="1137"/>
    <cellStyle name="常规 3 3 4 3" xfId="1138"/>
    <cellStyle name="常规 3 3 5" xfId="1139"/>
    <cellStyle name="常规 3 3 5 2" xfId="1140"/>
    <cellStyle name="常规 3 3 5 3" xfId="1141"/>
    <cellStyle name="常规 3 3 6" xfId="1142"/>
    <cellStyle name="常规 3 3 7" xfId="1143"/>
    <cellStyle name="常规 3 3 8" xfId="1144"/>
    <cellStyle name="常规 3 3 9" xfId="1145"/>
    <cellStyle name="常规 3 4" xfId="1146"/>
    <cellStyle name="常规 3 4 2" xfId="1147"/>
    <cellStyle name="常规 3 4 2 2" xfId="1148"/>
    <cellStyle name="常规 3 4 2 3" xfId="1149"/>
    <cellStyle name="常规 3 4 3" xfId="1150"/>
    <cellStyle name="常规 3 4 4" xfId="1151"/>
    <cellStyle name="常规 3 4 5" xfId="1152"/>
    <cellStyle name="常规 3 5" xfId="1153"/>
    <cellStyle name="常规 3 5 2" xfId="1154"/>
    <cellStyle name="常规 3 5 3" xfId="1155"/>
    <cellStyle name="常规 3 6" xfId="1156"/>
    <cellStyle name="常规 3 6 2" xfId="1157"/>
    <cellStyle name="常规 3 6 3" xfId="1158"/>
    <cellStyle name="常规 3 6 4" xfId="1159"/>
    <cellStyle name="常规 3 7" xfId="1160"/>
    <cellStyle name="常规 3 7 2" xfId="1161"/>
    <cellStyle name="常规 3 7 3" xfId="1162"/>
    <cellStyle name="常规 3 8" xfId="1163"/>
    <cellStyle name="常规 3 9" xfId="1164"/>
    <cellStyle name="常规 4" xfId="1165"/>
    <cellStyle name="常规 4 10" xfId="1166"/>
    <cellStyle name="常规 4 11" xfId="1167"/>
    <cellStyle name="常规 4 2" xfId="1168"/>
    <cellStyle name="常规 4 2 2" xfId="1169"/>
    <cellStyle name="常规 4 2 2 2" xfId="1170"/>
    <cellStyle name="常规 4 2 2 2 2" xfId="1171"/>
    <cellStyle name="常规 4 2 2 2 3" xfId="1172"/>
    <cellStyle name="常规 4 2 2 3" xfId="1173"/>
    <cellStyle name="常规 4 2 2 4" xfId="1174"/>
    <cellStyle name="常规 4 2 2 5" xfId="1175"/>
    <cellStyle name="常规 4 2 3" xfId="1176"/>
    <cellStyle name="常规 4 2 3 2" xfId="1177"/>
    <cellStyle name="常规 4 2 4" xfId="1178"/>
    <cellStyle name="常规 4 2 4 2" xfId="1179"/>
    <cellStyle name="常规 4 2 4 3" xfId="1180"/>
    <cellStyle name="常规 4 2 5" xfId="1181"/>
    <cellStyle name="常规 4 2 5 2" xfId="1182"/>
    <cellStyle name="常规 4 2 5 3" xfId="1183"/>
    <cellStyle name="常规 4 2 6" xfId="1184"/>
    <cellStyle name="常规 4 2 7" xfId="1185"/>
    <cellStyle name="常规 4 2 8" xfId="1186"/>
    <cellStyle name="常规 4 2 9" xfId="1187"/>
    <cellStyle name="常规 4 3" xfId="1188"/>
    <cellStyle name="常规 4 3 2" xfId="1189"/>
    <cellStyle name="常规 4 3 2 2" xfId="1190"/>
    <cellStyle name="常规 4 3 2 2 2" xfId="1191"/>
    <cellStyle name="常规 4 3 2 2 3" xfId="1192"/>
    <cellStyle name="常规 4 3 2 3" xfId="1193"/>
    <cellStyle name="常规 4 3 2 4" xfId="1194"/>
    <cellStyle name="常规 4 3 2 5" xfId="1195"/>
    <cellStyle name="常规 4 3 3" xfId="1196"/>
    <cellStyle name="常规 4 3 3 2" xfId="1197"/>
    <cellStyle name="常规 4 3 4" xfId="1198"/>
    <cellStyle name="常规 4 3 4 2" xfId="1199"/>
    <cellStyle name="常规 4 3 4 3" xfId="1200"/>
    <cellStyle name="常规 4 3 5" xfId="1201"/>
    <cellStyle name="常规 4 3 5 2" xfId="1202"/>
    <cellStyle name="常规 4 3 5 3" xfId="1203"/>
    <cellStyle name="常规 4 3 6" xfId="1204"/>
    <cellStyle name="常规 4 3 7" xfId="1205"/>
    <cellStyle name="常规 4 3 8" xfId="1206"/>
    <cellStyle name="常规 4 3 9" xfId="1207"/>
    <cellStyle name="常规 4 4" xfId="1208"/>
    <cellStyle name="常规 4 4 2" xfId="1209"/>
    <cellStyle name="常规 4 4 2 2" xfId="1210"/>
    <cellStyle name="常规 4 4 2 3" xfId="1211"/>
    <cellStyle name="常规 4 4 3" xfId="1212"/>
    <cellStyle name="常规 4 4 4" xfId="1213"/>
    <cellStyle name="常规 4 4 5" xfId="1214"/>
    <cellStyle name="常规 4 5" xfId="1215"/>
    <cellStyle name="常规 4 5 2" xfId="1216"/>
    <cellStyle name="常规 4 6" xfId="1217"/>
    <cellStyle name="常规 4 6 2" xfId="1218"/>
    <cellStyle name="常规 4 6 3" xfId="1219"/>
    <cellStyle name="常规 4 7" xfId="1220"/>
    <cellStyle name="常规 4 7 2" xfId="1221"/>
    <cellStyle name="常规 4 7 3" xfId="1222"/>
    <cellStyle name="常规 4 8" xfId="1223"/>
    <cellStyle name="常规 4 9" xfId="1224"/>
    <cellStyle name="常规 5" xfId="1225"/>
    <cellStyle name="常规 5 2" xfId="1226"/>
    <cellStyle name="常规 5 2 2" xfId="1227"/>
    <cellStyle name="常规 5 2 2 2" xfId="1228"/>
    <cellStyle name="常规 5 2 3" xfId="1229"/>
    <cellStyle name="常规 5 2 4" xfId="1230"/>
    <cellStyle name="常规 5 2 5" xfId="1231"/>
    <cellStyle name="常规 5 3" xfId="1232"/>
    <cellStyle name="常规 5 3 2" xfId="1233"/>
    <cellStyle name="常规 5 3 3" xfId="1234"/>
    <cellStyle name="常规 5 4" xfId="1235"/>
    <cellStyle name="常规 5 4 2" xfId="1236"/>
    <cellStyle name="常规 5 5" xfId="1237"/>
    <cellStyle name="常规 5 5 2" xfId="1238"/>
    <cellStyle name="常规 5 6" xfId="1239"/>
    <cellStyle name="常规 5 7" xfId="1240"/>
    <cellStyle name="常规 6" xfId="1241"/>
    <cellStyle name="常规 6 2" xfId="1242"/>
    <cellStyle name="常规 6 2 2" xfId="1243"/>
    <cellStyle name="常规 6 2 2 2" xfId="1244"/>
    <cellStyle name="常规 6 2 3" xfId="1245"/>
    <cellStyle name="常规 6 2 3 2" xfId="1246"/>
    <cellStyle name="常规 6 2 3 2 2" xfId="1247"/>
    <cellStyle name="常规 6 2 3 3" xfId="1248"/>
    <cellStyle name="常规 6 2 4" xfId="1249"/>
    <cellStyle name="常规 6 2 4 2" xfId="1250"/>
    <cellStyle name="常规 6 2 5" xfId="1251"/>
    <cellStyle name="常规 6 2 6" xfId="1252"/>
    <cellStyle name="常规 6 3" xfId="1253"/>
    <cellStyle name="常规 6 3 2" xfId="1254"/>
    <cellStyle name="常规 6 3 3" xfId="1255"/>
    <cellStyle name="常规 6 4" xfId="1256"/>
    <cellStyle name="常规 6 4 2" xfId="1257"/>
    <cellStyle name="常规 6 4 3" xfId="1258"/>
    <cellStyle name="常规 6 5" xfId="1259"/>
    <cellStyle name="常规 6 5 2" xfId="1260"/>
    <cellStyle name="常规 6 5 2 2" xfId="1261"/>
    <cellStyle name="常规 6 5 2 2 2" xfId="1262"/>
    <cellStyle name="常规 6 5 2 3" xfId="1263"/>
    <cellStyle name="常规 6 5 3" xfId="1264"/>
    <cellStyle name="常规 6 5 3 2" xfId="1265"/>
    <cellStyle name="常规 6 5 4" xfId="1266"/>
    <cellStyle name="常规 6 6" xfId="1267"/>
    <cellStyle name="常规 6 6 2" xfId="1268"/>
    <cellStyle name="常规 6 6 2 2" xfId="1269"/>
    <cellStyle name="常规 6 6 3" xfId="1270"/>
    <cellStyle name="常规 6 7" xfId="1271"/>
    <cellStyle name="常规 6 7 2" xfId="1272"/>
    <cellStyle name="常规 6 7 2 2" xfId="1273"/>
    <cellStyle name="常规 6 7 3" xfId="1274"/>
    <cellStyle name="常规 6 8" xfId="1275"/>
    <cellStyle name="常规 6 8 2" xfId="1276"/>
    <cellStyle name="常规 6 9" xfId="1277"/>
    <cellStyle name="常规 7" xfId="1278"/>
    <cellStyle name="常规 7 2" xfId="1279"/>
    <cellStyle name="常规 7 2 2" xfId="1280"/>
    <cellStyle name="常规 7 2 2 2" xfId="1281"/>
    <cellStyle name="常规 7 2 2 2 2" xfId="1282"/>
    <cellStyle name="常规 7 2 2 3" xfId="1283"/>
    <cellStyle name="常规 7 2 3" xfId="1284"/>
    <cellStyle name="常规 7 2 3 2" xfId="1285"/>
    <cellStyle name="常规 7 2 4" xfId="1286"/>
    <cellStyle name="常规 7 3" xfId="1287"/>
    <cellStyle name="常规 7 3 2" xfId="1288"/>
    <cellStyle name="常规 7 4" xfId="1289"/>
    <cellStyle name="常规 7 4 2" xfId="1290"/>
    <cellStyle name="常规 7 4 2 2" xfId="1291"/>
    <cellStyle name="常规 7 4 3" xfId="1292"/>
    <cellStyle name="常规 7 5" xfId="1293"/>
    <cellStyle name="常规 7 5 2" xfId="1294"/>
    <cellStyle name="常规 7 5 2 2" xfId="1295"/>
    <cellStyle name="常规 7 5 3" xfId="1296"/>
    <cellStyle name="常规 7 6" xfId="1297"/>
    <cellStyle name="常规 7 6 2" xfId="1298"/>
    <cellStyle name="常规 7 7" xfId="1299"/>
    <cellStyle name="常规 7 8" xfId="1300"/>
    <cellStyle name="常规 8" xfId="1301"/>
    <cellStyle name="常规 8 2" xfId="1302"/>
    <cellStyle name="常规 8 2 2" xfId="1303"/>
    <cellStyle name="常规 8 2 3" xfId="1304"/>
    <cellStyle name="常规 8 2 4" xfId="1305"/>
    <cellStyle name="常规 8 3" xfId="1306"/>
    <cellStyle name="常规 8 3 2" xfId="1307"/>
    <cellStyle name="常规 8 3 3" xfId="1308"/>
    <cellStyle name="常规 8 4" xfId="1309"/>
    <cellStyle name="常规 8 4 2" xfId="1310"/>
    <cellStyle name="常规 8 5" xfId="1311"/>
    <cellStyle name="常规 8 5 2" xfId="1312"/>
    <cellStyle name="常规 8 6" xfId="1313"/>
    <cellStyle name="常规 8 7" xfId="1314"/>
    <cellStyle name="常规 8 8" xfId="1315"/>
    <cellStyle name="常规 9" xfId="1316"/>
    <cellStyle name="常规 9 2" xfId="1317"/>
    <cellStyle name="常规 9 2 2" xfId="1318"/>
    <cellStyle name="常规 9 3" xfId="1319"/>
    <cellStyle name="常规 9 4" xfId="1320"/>
    <cellStyle name="常规_2010预算草案（人代会附表1）" xfId="1321"/>
    <cellStyle name="常规_8月财政收入测算表1" xfId="1322"/>
    <cellStyle name="常规_Sheet1" xfId="1323"/>
    <cellStyle name="分级显示列_1_Book1" xfId="1324"/>
    <cellStyle name="分级显示行_1_Book1" xfId="1325"/>
    <cellStyle name="好" xfId="1326"/>
    <cellStyle name="好 2" xfId="1327"/>
    <cellStyle name="好 2 2" xfId="1328"/>
    <cellStyle name="好 2 3" xfId="1329"/>
    <cellStyle name="好 3" xfId="1330"/>
    <cellStyle name="好 3 2" xfId="1331"/>
    <cellStyle name="好 3 3" xfId="1332"/>
    <cellStyle name="好_Book1" xfId="1333"/>
    <cellStyle name="好_Book1 2" xfId="1334"/>
    <cellStyle name="好_Book1 2 2" xfId="1335"/>
    <cellStyle name="好_Book1 3" xfId="1336"/>
    <cellStyle name="汇总" xfId="1337"/>
    <cellStyle name="汇总 2" xfId="1338"/>
    <cellStyle name="汇总 2 2" xfId="1339"/>
    <cellStyle name="汇总 2 3" xfId="1340"/>
    <cellStyle name="汇总 3" xfId="1341"/>
    <cellStyle name="汇总 3 2" xfId="1342"/>
    <cellStyle name="汇总 3 3" xfId="1343"/>
    <cellStyle name="Currency" xfId="1344"/>
    <cellStyle name="货币 2" xfId="1345"/>
    <cellStyle name="Currency [0]" xfId="1346"/>
    <cellStyle name="计算" xfId="1347"/>
    <cellStyle name="计算 2" xfId="1348"/>
    <cellStyle name="计算 2 2" xfId="1349"/>
    <cellStyle name="计算 2 3" xfId="1350"/>
    <cellStyle name="计算 3" xfId="1351"/>
    <cellStyle name="计算 3 2" xfId="1352"/>
    <cellStyle name="计算 3 3" xfId="1353"/>
    <cellStyle name="检查单元格" xfId="1354"/>
    <cellStyle name="检查单元格 2" xfId="1355"/>
    <cellStyle name="检查单元格 2 2" xfId="1356"/>
    <cellStyle name="检查单元格 2 3" xfId="1357"/>
    <cellStyle name="检查单元格 3" xfId="1358"/>
    <cellStyle name="检查单元格 3 2" xfId="1359"/>
    <cellStyle name="检查单元格 3 3" xfId="1360"/>
    <cellStyle name="解释性文本" xfId="1361"/>
    <cellStyle name="解释性文本 2" xfId="1362"/>
    <cellStyle name="解释性文本 2 2" xfId="1363"/>
    <cellStyle name="解释性文本 2 3" xfId="1364"/>
    <cellStyle name="解释性文本 3" xfId="1365"/>
    <cellStyle name="解释性文本 3 2" xfId="1366"/>
    <cellStyle name="解释性文本 3 3" xfId="1367"/>
    <cellStyle name="借出原因" xfId="1368"/>
    <cellStyle name="警告文本" xfId="1369"/>
    <cellStyle name="警告文本 2" xfId="1370"/>
    <cellStyle name="警告文本 2 2" xfId="1371"/>
    <cellStyle name="警告文本 2 3" xfId="1372"/>
    <cellStyle name="警告文本 3" xfId="1373"/>
    <cellStyle name="警告文本 3 2" xfId="1374"/>
    <cellStyle name="警告文本 3 3" xfId="1375"/>
    <cellStyle name="警告文本 4" xfId="1376"/>
    <cellStyle name="警告文本 4 2" xfId="1377"/>
    <cellStyle name="警告文本 4 3" xfId="1378"/>
    <cellStyle name="链接单元格" xfId="1379"/>
    <cellStyle name="链接单元格 2" xfId="1380"/>
    <cellStyle name="链接单元格 2 2" xfId="1381"/>
    <cellStyle name="链接单元格 3" xfId="1382"/>
    <cellStyle name="链接单元格 3 2" xfId="1383"/>
    <cellStyle name="普通_laroux" xfId="1384"/>
    <cellStyle name="千分位[0]_laroux" xfId="1385"/>
    <cellStyle name="千分位_laroux" xfId="1386"/>
    <cellStyle name="千位[0]_ 方正PC" xfId="1387"/>
    <cellStyle name="千位_ 方正PC" xfId="1388"/>
    <cellStyle name="Comma" xfId="1389"/>
    <cellStyle name="千位分隔 2" xfId="1390"/>
    <cellStyle name="千位分隔 2 2" xfId="1391"/>
    <cellStyle name="千位分隔 2 2 2" xfId="1392"/>
    <cellStyle name="千位分隔 2 2 2 2" xfId="1393"/>
    <cellStyle name="千位分隔 2 2 3" xfId="1394"/>
    <cellStyle name="千位分隔 2 2 4" xfId="1395"/>
    <cellStyle name="千位分隔 2 3" xfId="1396"/>
    <cellStyle name="千位分隔 2 3 2" xfId="1397"/>
    <cellStyle name="千位分隔 2 4" xfId="1398"/>
    <cellStyle name="千位分隔 2 4 2" xfId="1399"/>
    <cellStyle name="千位分隔 2 5" xfId="1400"/>
    <cellStyle name="千位分隔 2 5 2" xfId="1401"/>
    <cellStyle name="千位分隔 2 6" xfId="1402"/>
    <cellStyle name="千位分隔 2 7" xfId="1403"/>
    <cellStyle name="千位分隔 3" xfId="1404"/>
    <cellStyle name="千位分隔 3 2" xfId="1405"/>
    <cellStyle name="千位分隔 3 2 2" xfId="1406"/>
    <cellStyle name="千位分隔 3 3" xfId="1407"/>
    <cellStyle name="千位分隔 3 3 2" xfId="1408"/>
    <cellStyle name="千位分隔 3 4" xfId="1409"/>
    <cellStyle name="千位分隔 3 5" xfId="1410"/>
    <cellStyle name="千位分隔 3 6" xfId="1411"/>
    <cellStyle name="千位分隔 4" xfId="1412"/>
    <cellStyle name="千位分隔 4 2" xfId="1413"/>
    <cellStyle name="千位分隔 4 3" xfId="1414"/>
    <cellStyle name="千位分隔 4 4" xfId="1415"/>
    <cellStyle name="千位分隔 5" xfId="1416"/>
    <cellStyle name="千位分隔 5 2" xfId="1417"/>
    <cellStyle name="千位分隔 6" xfId="1418"/>
    <cellStyle name="千位分隔 6 2" xfId="1419"/>
    <cellStyle name="千位分隔 7" xfId="1420"/>
    <cellStyle name="千位分隔 8" xfId="1421"/>
    <cellStyle name="Comma [0]" xfId="1422"/>
    <cellStyle name="强调 1" xfId="1423"/>
    <cellStyle name="强调 1 2" xfId="1424"/>
    <cellStyle name="强调 1 2 2" xfId="1425"/>
    <cellStyle name="强调 1 2 2 2" xfId="1426"/>
    <cellStyle name="强调 1 2 3" xfId="1427"/>
    <cellStyle name="强调 1 2 3 2" xfId="1428"/>
    <cellStyle name="强调 1 2 4" xfId="1429"/>
    <cellStyle name="强调 1 3" xfId="1430"/>
    <cellStyle name="强调 1 3 2" xfId="1431"/>
    <cellStyle name="强调 1 4" xfId="1432"/>
    <cellStyle name="强调 1 4 2" xfId="1433"/>
    <cellStyle name="强调 1 5" xfId="1434"/>
    <cellStyle name="强调 2" xfId="1435"/>
    <cellStyle name="强调 2 2" xfId="1436"/>
    <cellStyle name="强调 2 2 2" xfId="1437"/>
    <cellStyle name="强调 2 2 2 2" xfId="1438"/>
    <cellStyle name="强调 2 2 3" xfId="1439"/>
    <cellStyle name="强调 2 2 3 2" xfId="1440"/>
    <cellStyle name="强调 2 2 4" xfId="1441"/>
    <cellStyle name="强调 2 3" xfId="1442"/>
    <cellStyle name="强调 2 3 2" xfId="1443"/>
    <cellStyle name="强调 2 4" xfId="1444"/>
    <cellStyle name="强调 2 4 2" xfId="1445"/>
    <cellStyle name="强调 2 5" xfId="1446"/>
    <cellStyle name="强调 3" xfId="1447"/>
    <cellStyle name="强调 3 2" xfId="1448"/>
    <cellStyle name="强调 3 2 2" xfId="1449"/>
    <cellStyle name="强调 3 2 2 2" xfId="1450"/>
    <cellStyle name="强调 3 2 3" xfId="1451"/>
    <cellStyle name="强调 3 2 3 2" xfId="1452"/>
    <cellStyle name="强调 3 2 4" xfId="1453"/>
    <cellStyle name="强调 3 3" xfId="1454"/>
    <cellStyle name="强调 3 3 2" xfId="1455"/>
    <cellStyle name="强调 3 4" xfId="1456"/>
    <cellStyle name="强调 3 4 2" xfId="1457"/>
    <cellStyle name="强调 3 5" xfId="1458"/>
    <cellStyle name="强调文字颜色 1" xfId="1459"/>
    <cellStyle name="强调文字颜色 1 2" xfId="1460"/>
    <cellStyle name="强调文字颜色 1 2 2" xfId="1461"/>
    <cellStyle name="强调文字颜色 1 2 3" xfId="1462"/>
    <cellStyle name="强调文字颜色 1 3" xfId="1463"/>
    <cellStyle name="强调文字颜色 1 3 2" xfId="1464"/>
    <cellStyle name="强调文字颜色 1 3 3" xfId="1465"/>
    <cellStyle name="强调文字颜色 2" xfId="1466"/>
    <cellStyle name="强调文字颜色 2 2" xfId="1467"/>
    <cellStyle name="强调文字颜色 2 2 2" xfId="1468"/>
    <cellStyle name="强调文字颜色 2 2 3" xfId="1469"/>
    <cellStyle name="强调文字颜色 2 3" xfId="1470"/>
    <cellStyle name="强调文字颜色 2 3 2" xfId="1471"/>
    <cellStyle name="强调文字颜色 2 3 3" xfId="1472"/>
    <cellStyle name="强调文字颜色 3" xfId="1473"/>
    <cellStyle name="强调文字颜色 3 2" xfId="1474"/>
    <cellStyle name="强调文字颜色 3 2 2" xfId="1475"/>
    <cellStyle name="强调文字颜色 3 2 3" xfId="1476"/>
    <cellStyle name="强调文字颜色 3 3" xfId="1477"/>
    <cellStyle name="强调文字颜色 3 3 2" xfId="1478"/>
    <cellStyle name="强调文字颜色 3 3 3" xfId="1479"/>
    <cellStyle name="强调文字颜色 4" xfId="1480"/>
    <cellStyle name="强调文字颜色 4 2" xfId="1481"/>
    <cellStyle name="强调文字颜色 4 2 2" xfId="1482"/>
    <cellStyle name="强调文字颜色 4 2 3" xfId="1483"/>
    <cellStyle name="强调文字颜色 4 3" xfId="1484"/>
    <cellStyle name="强调文字颜色 4 3 2" xfId="1485"/>
    <cellStyle name="强调文字颜色 4 3 3" xfId="1486"/>
    <cellStyle name="强调文字颜色 5" xfId="1487"/>
    <cellStyle name="强调文字颜色 5 2" xfId="1488"/>
    <cellStyle name="强调文字颜色 5 2 2" xfId="1489"/>
    <cellStyle name="强调文字颜色 5 2 3" xfId="1490"/>
    <cellStyle name="强调文字颜色 5 3" xfId="1491"/>
    <cellStyle name="强调文字颜色 5 3 2" xfId="1492"/>
    <cellStyle name="强调文字颜色 5 3 3" xfId="1493"/>
    <cellStyle name="强调文字颜色 6" xfId="1494"/>
    <cellStyle name="强调文字颜色 6 2" xfId="1495"/>
    <cellStyle name="强调文字颜色 6 2 2" xfId="1496"/>
    <cellStyle name="强调文字颜色 6 2 3" xfId="1497"/>
    <cellStyle name="强调文字颜色 6 3" xfId="1498"/>
    <cellStyle name="强调文字颜色 6 3 2" xfId="1499"/>
    <cellStyle name="强调文字颜色 6 3 3" xfId="1500"/>
    <cellStyle name="日期" xfId="1501"/>
    <cellStyle name="商品名称" xfId="1502"/>
    <cellStyle name="适中" xfId="1503"/>
    <cellStyle name="适中 2" xfId="1504"/>
    <cellStyle name="适中 2 2" xfId="1505"/>
    <cellStyle name="适中 2 3" xfId="1506"/>
    <cellStyle name="适中 3" xfId="1507"/>
    <cellStyle name="适中 3 2" xfId="1508"/>
    <cellStyle name="适中 3 3" xfId="1509"/>
    <cellStyle name="输出" xfId="1510"/>
    <cellStyle name="输出 2" xfId="1511"/>
    <cellStyle name="输出 2 2" xfId="1512"/>
    <cellStyle name="输出 2 3" xfId="1513"/>
    <cellStyle name="输出 3" xfId="1514"/>
    <cellStyle name="输出 3 2" xfId="1515"/>
    <cellStyle name="输出 3 3" xfId="1516"/>
    <cellStyle name="输入" xfId="1517"/>
    <cellStyle name="输入 2" xfId="1518"/>
    <cellStyle name="输入 2 2" xfId="1519"/>
    <cellStyle name="输入 2 3" xfId="1520"/>
    <cellStyle name="输入 3" xfId="1521"/>
    <cellStyle name="输入 3 2" xfId="1522"/>
    <cellStyle name="输入 3 3" xfId="1523"/>
    <cellStyle name="数量" xfId="1524"/>
    <cellStyle name="样式 1" xfId="1525"/>
    <cellStyle name="昗弨_Pacific Region P&amp;L" xfId="1526"/>
    <cellStyle name="寘嬫愗傝 [0.00]_Region Orders (2)" xfId="1527"/>
    <cellStyle name="寘嬫愗傝_Region Orders (2)" xfId="1528"/>
    <cellStyle name="注释" xfId="1529"/>
    <cellStyle name="注释 2" xfId="1530"/>
    <cellStyle name="注释 2 2" xfId="1531"/>
    <cellStyle name="注释 2 2 2" xfId="1532"/>
    <cellStyle name="注释 2 3" xfId="1533"/>
    <cellStyle name="注释 2 4" xfId="1534"/>
    <cellStyle name="注释 3" xfId="1535"/>
    <cellStyle name="注释 3 2" xfId="1536"/>
    <cellStyle name="注释 3 2 2" xfId="1537"/>
    <cellStyle name="注释 3 3" xfId="1538"/>
    <cellStyle name="注释 3 4" xfId="1539"/>
    <cellStyle name="注释 4" xfId="1540"/>
    <cellStyle name="注释 4 2" xfId="1541"/>
    <cellStyle name="注释 4 2 2" xfId="1542"/>
    <cellStyle name="注释 4 3" xfId="1543"/>
    <cellStyle name="注释 4 4" xfId="1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0"/>
  <sheetViews>
    <sheetView zoomScalePageLayoutView="0" workbookViewId="0" topLeftCell="A10">
      <selection activeCell="G22" sqref="G22"/>
    </sheetView>
  </sheetViews>
  <sheetFormatPr defaultColWidth="9.00390625" defaultRowHeight="14.25"/>
  <cols>
    <col min="1" max="1" width="8.625" style="427" customWidth="1"/>
    <col min="2" max="2" width="40.625" style="427" customWidth="1"/>
    <col min="3" max="3" width="20.625" style="427" customWidth="1"/>
    <col min="4" max="4" width="30.625" style="427" customWidth="1"/>
    <col min="5" max="16384" width="9.00390625" style="427" customWidth="1"/>
  </cols>
  <sheetData>
    <row r="1" spans="1:4" ht="30" customHeight="1">
      <c r="A1" s="426" t="s">
        <v>1566</v>
      </c>
      <c r="B1" s="426"/>
      <c r="C1" s="426"/>
      <c r="D1" s="426"/>
    </row>
    <row r="2" spans="1:4" s="430" customFormat="1" ht="30" customHeight="1">
      <c r="A2" s="428" t="s">
        <v>1567</v>
      </c>
      <c r="B2" s="428" t="s">
        <v>1568</v>
      </c>
      <c r="C2" s="429" t="s">
        <v>1569</v>
      </c>
      <c r="D2" s="429" t="s">
        <v>1570</v>
      </c>
    </row>
    <row r="3" spans="1:4" ht="19.5" customHeight="1">
      <c r="A3" s="431" t="s">
        <v>1571</v>
      </c>
      <c r="B3" s="432" t="s">
        <v>1696</v>
      </c>
      <c r="C3" s="431" t="s">
        <v>1572</v>
      </c>
      <c r="D3" s="431"/>
    </row>
    <row r="4" spans="1:4" ht="19.5" customHeight="1">
      <c r="A4" s="431" t="s">
        <v>1573</v>
      </c>
      <c r="B4" s="432" t="s">
        <v>1697</v>
      </c>
      <c r="C4" s="431" t="s">
        <v>1572</v>
      </c>
      <c r="D4" s="431"/>
    </row>
    <row r="5" spans="1:4" ht="19.5" customHeight="1">
      <c r="A5" s="431" t="s">
        <v>1574</v>
      </c>
      <c r="B5" s="432" t="s">
        <v>1698</v>
      </c>
      <c r="C5" s="431" t="s">
        <v>1572</v>
      </c>
      <c r="D5" s="431"/>
    </row>
    <row r="6" spans="1:4" ht="19.5" customHeight="1">
      <c r="A6" s="431" t="s">
        <v>1575</v>
      </c>
      <c r="B6" s="432" t="s">
        <v>1616</v>
      </c>
      <c r="C6" s="431" t="s">
        <v>1572</v>
      </c>
      <c r="D6" s="431"/>
    </row>
    <row r="7" spans="1:4" ht="19.5" customHeight="1">
      <c r="A7" s="431" t="s">
        <v>1576</v>
      </c>
      <c r="B7" s="432" t="s">
        <v>1701</v>
      </c>
      <c r="C7" s="431" t="s">
        <v>1572</v>
      </c>
      <c r="D7" s="431"/>
    </row>
    <row r="8" spans="1:4" ht="19.5" customHeight="1">
      <c r="A8" s="431" t="s">
        <v>1577</v>
      </c>
      <c r="B8" s="432" t="s">
        <v>1703</v>
      </c>
      <c r="C8" s="431" t="s">
        <v>1572</v>
      </c>
      <c r="D8" s="431"/>
    </row>
    <row r="9" spans="1:4" ht="19.5" customHeight="1">
      <c r="A9" s="431" t="s">
        <v>1578</v>
      </c>
      <c r="B9" s="432" t="s">
        <v>1601</v>
      </c>
      <c r="C9" s="431" t="s">
        <v>1572</v>
      </c>
      <c r="D9" s="431"/>
    </row>
    <row r="10" spans="1:4" ht="19.5" customHeight="1">
      <c r="A10" s="431" t="s">
        <v>1579</v>
      </c>
      <c r="B10" s="432" t="s">
        <v>1602</v>
      </c>
      <c r="C10" s="431" t="s">
        <v>1572</v>
      </c>
      <c r="D10" s="431"/>
    </row>
    <row r="11" spans="1:4" ht="19.5" customHeight="1">
      <c r="A11" s="431" t="s">
        <v>1580</v>
      </c>
      <c r="B11" s="432" t="s">
        <v>1708</v>
      </c>
      <c r="C11" s="431" t="s">
        <v>1572</v>
      </c>
      <c r="D11" s="431"/>
    </row>
    <row r="12" spans="1:4" ht="19.5" customHeight="1">
      <c r="A12" s="431" t="s">
        <v>1581</v>
      </c>
      <c r="B12" s="432" t="s">
        <v>1603</v>
      </c>
      <c r="C12" s="431" t="s">
        <v>1572</v>
      </c>
      <c r="D12" s="431"/>
    </row>
    <row r="13" spans="1:4" ht="19.5" customHeight="1">
      <c r="A13" s="431" t="s">
        <v>1582</v>
      </c>
      <c r="B13" s="432" t="s">
        <v>1604</v>
      </c>
      <c r="C13" s="431" t="s">
        <v>1572</v>
      </c>
      <c r="D13" s="431"/>
    </row>
    <row r="14" spans="1:4" ht="19.5" customHeight="1">
      <c r="A14" s="431" t="s">
        <v>1583</v>
      </c>
      <c r="B14" s="432" t="s">
        <v>1605</v>
      </c>
      <c r="C14" s="431" t="s">
        <v>1572</v>
      </c>
      <c r="D14" s="431"/>
    </row>
    <row r="15" spans="1:4" ht="19.5" customHeight="1">
      <c r="A15" s="431" t="s">
        <v>1584</v>
      </c>
      <c r="B15" s="432" t="s">
        <v>1606</v>
      </c>
      <c r="C15" s="431" t="s">
        <v>1572</v>
      </c>
      <c r="D15" s="431"/>
    </row>
    <row r="16" spans="1:4" ht="19.5" customHeight="1">
      <c r="A16" s="431" t="s">
        <v>1585</v>
      </c>
      <c r="B16" s="432" t="s">
        <v>1617</v>
      </c>
      <c r="C16" s="431" t="s">
        <v>1572</v>
      </c>
      <c r="D16" s="431"/>
    </row>
    <row r="17" spans="1:4" ht="19.5" customHeight="1">
      <c r="A17" s="431" t="s">
        <v>1586</v>
      </c>
      <c r="B17" s="432" t="s">
        <v>1618</v>
      </c>
      <c r="C17" s="431" t="s">
        <v>1572</v>
      </c>
      <c r="D17" s="431"/>
    </row>
    <row r="18" spans="1:4" ht="19.5" customHeight="1">
      <c r="A18" s="431" t="s">
        <v>1587</v>
      </c>
      <c r="B18" s="432" t="s">
        <v>1619</v>
      </c>
      <c r="C18" s="431" t="s">
        <v>1572</v>
      </c>
      <c r="D18" s="431"/>
    </row>
    <row r="19" spans="1:4" ht="19.5" customHeight="1">
      <c r="A19" s="431" t="s">
        <v>1588</v>
      </c>
      <c r="B19" s="432" t="s">
        <v>1607</v>
      </c>
      <c r="C19" s="431" t="s">
        <v>1572</v>
      </c>
      <c r="D19" s="431"/>
    </row>
    <row r="20" spans="1:4" ht="19.5" customHeight="1">
      <c r="A20" s="431" t="s">
        <v>1589</v>
      </c>
      <c r="B20" s="432" t="s">
        <v>1608</v>
      </c>
      <c r="C20" s="431" t="s">
        <v>1572</v>
      </c>
      <c r="D20" s="431"/>
    </row>
    <row r="21" spans="1:4" ht="19.5" customHeight="1">
      <c r="A21" s="431" t="s">
        <v>1590</v>
      </c>
      <c r="B21" s="432" t="s">
        <v>1609</v>
      </c>
      <c r="C21" s="431" t="s">
        <v>1572</v>
      </c>
      <c r="D21" s="431"/>
    </row>
    <row r="22" spans="1:4" ht="19.5" customHeight="1">
      <c r="A22" s="431" t="s">
        <v>1591</v>
      </c>
      <c r="B22" s="432" t="s">
        <v>1620</v>
      </c>
      <c r="C22" s="431" t="s">
        <v>1592</v>
      </c>
      <c r="D22" s="431" t="s">
        <v>1621</v>
      </c>
    </row>
    <row r="23" spans="1:4" ht="19.5" customHeight="1">
      <c r="A23" s="431" t="s">
        <v>1593</v>
      </c>
      <c r="B23" s="432" t="s">
        <v>1622</v>
      </c>
      <c r="C23" s="431" t="s">
        <v>1592</v>
      </c>
      <c r="D23" s="431" t="s">
        <v>1621</v>
      </c>
    </row>
    <row r="24" spans="1:4" ht="19.5" customHeight="1">
      <c r="A24" s="431" t="s">
        <v>1594</v>
      </c>
      <c r="B24" s="432" t="s">
        <v>1610</v>
      </c>
      <c r="C24" s="431" t="s">
        <v>1592</v>
      </c>
      <c r="D24" s="431" t="s">
        <v>1611</v>
      </c>
    </row>
    <row r="25" spans="1:4" ht="19.5" customHeight="1">
      <c r="A25" s="431" t="s">
        <v>1595</v>
      </c>
      <c r="B25" s="432" t="s">
        <v>1612</v>
      </c>
      <c r="C25" s="431" t="s">
        <v>1592</v>
      </c>
      <c r="D25" s="431" t="s">
        <v>1611</v>
      </c>
    </row>
    <row r="26" spans="1:4" ht="19.5" customHeight="1">
      <c r="A26" s="431" t="s">
        <v>1596</v>
      </c>
      <c r="B26" s="432" t="s">
        <v>1613</v>
      </c>
      <c r="C26" s="431" t="s">
        <v>1592</v>
      </c>
      <c r="D26" s="431" t="s">
        <v>1611</v>
      </c>
    </row>
    <row r="27" spans="1:4" ht="19.5" customHeight="1">
      <c r="A27" s="431" t="s">
        <v>1597</v>
      </c>
      <c r="B27" s="432" t="s">
        <v>1623</v>
      </c>
      <c r="C27" s="431" t="s">
        <v>1572</v>
      </c>
      <c r="D27" s="431"/>
    </row>
    <row r="28" spans="1:4" ht="19.5" customHeight="1">
      <c r="A28" s="431" t="s">
        <v>1598</v>
      </c>
      <c r="B28" s="432" t="s">
        <v>1624</v>
      </c>
      <c r="C28" s="431" t="s">
        <v>1572</v>
      </c>
      <c r="D28" s="431"/>
    </row>
    <row r="29" spans="1:4" ht="19.5" customHeight="1">
      <c r="A29" s="431" t="s">
        <v>1599</v>
      </c>
      <c r="B29" s="432" t="s">
        <v>1614</v>
      </c>
      <c r="C29" s="431" t="s">
        <v>1572</v>
      </c>
      <c r="D29" s="431"/>
    </row>
    <row r="30" spans="1:4" ht="19.5" customHeight="1">
      <c r="A30" s="431" t="s">
        <v>1600</v>
      </c>
      <c r="B30" s="432" t="s">
        <v>1615</v>
      </c>
      <c r="C30" s="431" t="s">
        <v>1572</v>
      </c>
      <c r="D30" s="4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7"/>
  </sheetPr>
  <dimension ref="A1:H1307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3" sqref="J23"/>
    </sheetView>
  </sheetViews>
  <sheetFormatPr defaultColWidth="9.125" defaultRowHeight="14.25"/>
  <cols>
    <col min="1" max="1" width="49.875" style="26" customWidth="1"/>
    <col min="2" max="2" width="12.75390625" style="26" customWidth="1"/>
    <col min="3" max="3" width="10.875" style="26" customWidth="1"/>
    <col min="4" max="4" width="11.00390625" style="26" hidden="1" customWidth="1"/>
    <col min="5" max="5" width="12.125" style="26" customWidth="1"/>
    <col min="6" max="6" width="11.75390625" style="26" customWidth="1"/>
    <col min="7" max="7" width="11.25390625" style="26" hidden="1" customWidth="1"/>
    <col min="8" max="8" width="21.875" style="26" customWidth="1"/>
    <col min="9" max="16384" width="9.125" style="26" customWidth="1"/>
  </cols>
  <sheetData>
    <row r="1" spans="1:8" ht="31.5" customHeight="1">
      <c r="A1" s="362" t="s">
        <v>1709</v>
      </c>
      <c r="B1" s="363"/>
      <c r="C1" s="363"/>
      <c r="D1" s="363"/>
      <c r="E1" s="363"/>
      <c r="F1" s="363"/>
      <c r="G1" s="363"/>
      <c r="H1" s="363"/>
    </row>
    <row r="2" spans="1:8" ht="17.25" customHeight="1" thickBot="1">
      <c r="A2" s="108"/>
      <c r="B2" s="108"/>
      <c r="C2" s="108"/>
      <c r="D2" s="108"/>
      <c r="E2" s="364" t="s">
        <v>632</v>
      </c>
      <c r="F2" s="364"/>
      <c r="G2" s="364"/>
      <c r="H2" s="364"/>
    </row>
    <row r="3" spans="1:8" ht="42" customHeight="1" thickTop="1">
      <c r="A3" s="366" t="s">
        <v>789</v>
      </c>
      <c r="B3" s="365" t="s">
        <v>1396</v>
      </c>
      <c r="C3" s="365"/>
      <c r="D3" s="365"/>
      <c r="E3" s="365" t="s">
        <v>1383</v>
      </c>
      <c r="F3" s="365"/>
      <c r="G3" s="365"/>
      <c r="H3" s="368" t="s">
        <v>1397</v>
      </c>
    </row>
    <row r="4" spans="1:8" ht="44.25" customHeight="1">
      <c r="A4" s="367"/>
      <c r="B4" s="162" t="s">
        <v>644</v>
      </c>
      <c r="C4" s="162" t="s">
        <v>645</v>
      </c>
      <c r="D4" s="162" t="s">
        <v>646</v>
      </c>
      <c r="E4" s="162" t="s">
        <v>644</v>
      </c>
      <c r="F4" s="162" t="s">
        <v>645</v>
      </c>
      <c r="G4" s="162" t="s">
        <v>646</v>
      </c>
      <c r="H4" s="369"/>
    </row>
    <row r="5" spans="1:8" ht="19.5" customHeight="1">
      <c r="A5" s="109" t="s">
        <v>799</v>
      </c>
      <c r="B5" s="110">
        <f>SUM(B6,B17,B27,B38,B50,B61,B72,B84,B93,B103,B118,B127,B138,B231,B150,B157,B164,B173,B179,B186,B194,B201,B207,B213,B219,B225,B239)</f>
        <v>14366</v>
      </c>
      <c r="C5" s="110">
        <f>SUM(C6,C17,C27,C38,C50,C61,C72,C84,C93,C103,C118,C127,C138,C231,C150,C157,C164,C173,C179,C186,C194,C201,C207,C213,C219,C225)</f>
        <v>14366</v>
      </c>
      <c r="D5" s="110"/>
      <c r="E5" s="110">
        <f>SUM(E6,E17,E27,E38,E50,E61,E72,E84,E93,E103,E118,E127,E138,E231,,E150,E157,E164,E173,E179,E186,E194,E201,E207,E213,E219,E225,E239)</f>
        <v>15785</v>
      </c>
      <c r="F5" s="110">
        <f>SUM(F6,F17,F27,F38,F50,F61,F72,F84,F93,F103,F118,F127,F138,F231,,F150,F157,F164,F173,F179,F186,F194,F201,F207,F213,F219,F225,F239)</f>
        <v>15785</v>
      </c>
      <c r="G5" s="110"/>
      <c r="H5" s="52">
        <f>E5/B5*100-100</f>
        <v>9.877488514548233</v>
      </c>
    </row>
    <row r="6" spans="1:8" ht="19.5" customHeight="1">
      <c r="A6" s="111" t="s">
        <v>800</v>
      </c>
      <c r="B6" s="110">
        <f>SUM(B7:B16)</f>
        <v>634</v>
      </c>
      <c r="C6" s="110">
        <f>SUM(C7:C16)</f>
        <v>634</v>
      </c>
      <c r="D6" s="110"/>
      <c r="E6" s="110">
        <f>SUM(E7:E16)</f>
        <v>641</v>
      </c>
      <c r="F6" s="110">
        <f>SUM(F7:F16)</f>
        <v>641</v>
      </c>
      <c r="G6" s="110"/>
      <c r="H6" s="52">
        <f>E6/B6*100-100</f>
        <v>1.1041009463722276</v>
      </c>
    </row>
    <row r="7" spans="1:8" ht="19.5" customHeight="1">
      <c r="A7" s="111" t="s">
        <v>801</v>
      </c>
      <c r="B7" s="112">
        <f>C7+D7</f>
        <v>467</v>
      </c>
      <c r="C7" s="112">
        <v>467</v>
      </c>
      <c r="D7" s="112"/>
      <c r="E7" s="112">
        <f aca="true" t="shared" si="0" ref="E7:E70">F7+G7</f>
        <v>476</v>
      </c>
      <c r="F7" s="112">
        <v>476</v>
      </c>
      <c r="G7" s="112"/>
      <c r="H7" s="52">
        <f>E7/B7*100-100</f>
        <v>1.9271948608136995</v>
      </c>
    </row>
    <row r="8" spans="1:8" ht="16.5" customHeight="1" hidden="1">
      <c r="A8" s="111" t="s">
        <v>802</v>
      </c>
      <c r="B8" s="112">
        <f>C8+D8</f>
        <v>0</v>
      </c>
      <c r="C8" s="112"/>
      <c r="D8" s="112"/>
      <c r="E8" s="112">
        <f t="shared" si="0"/>
        <v>0</v>
      </c>
      <c r="F8" s="112"/>
      <c r="G8" s="112"/>
      <c r="H8" s="52" t="e">
        <f>E8/B8*100-100</f>
        <v>#DIV/0!</v>
      </c>
    </row>
    <row r="9" spans="1:8" ht="16.5" customHeight="1" hidden="1">
      <c r="A9" s="111" t="s">
        <v>803</v>
      </c>
      <c r="B9" s="112">
        <f>C9+D9</f>
        <v>0</v>
      </c>
      <c r="C9" s="232"/>
      <c r="D9" s="232"/>
      <c r="E9" s="112">
        <f t="shared" si="0"/>
        <v>0</v>
      </c>
      <c r="F9" s="232"/>
      <c r="G9" s="232"/>
      <c r="H9" s="52" t="e">
        <f>E9/B9*100-100</f>
        <v>#DIV/0!</v>
      </c>
    </row>
    <row r="10" spans="1:8" ht="16.5" customHeight="1" hidden="1">
      <c r="A10" s="111" t="s">
        <v>804</v>
      </c>
      <c r="B10" s="112">
        <f>C10+D10</f>
        <v>0</v>
      </c>
      <c r="C10" s="112"/>
      <c r="D10" s="112"/>
      <c r="E10" s="112">
        <f t="shared" si="0"/>
        <v>0</v>
      </c>
      <c r="F10" s="112"/>
      <c r="G10" s="112"/>
      <c r="H10" s="52" t="e">
        <f>E10/B10*100-100</f>
        <v>#DIV/0!</v>
      </c>
    </row>
    <row r="11" spans="1:8" ht="16.5" customHeight="1" hidden="1">
      <c r="A11" s="111" t="s">
        <v>805</v>
      </c>
      <c r="B11" s="112">
        <f>C11+D11</f>
        <v>0</v>
      </c>
      <c r="C11" s="232"/>
      <c r="D11" s="232"/>
      <c r="E11" s="112">
        <f t="shared" si="0"/>
        <v>0</v>
      </c>
      <c r="F11" s="232"/>
      <c r="G11" s="232"/>
      <c r="H11" s="52" t="e">
        <f>E11/B11*100-100</f>
        <v>#DIV/0!</v>
      </c>
    </row>
    <row r="12" spans="1:8" ht="16.5" customHeight="1" hidden="1">
      <c r="A12" s="111" t="s">
        <v>806</v>
      </c>
      <c r="B12" s="112">
        <f>C12+D12</f>
        <v>0</v>
      </c>
      <c r="C12" s="112"/>
      <c r="D12" s="112"/>
      <c r="E12" s="112">
        <f t="shared" si="0"/>
        <v>0</v>
      </c>
      <c r="F12" s="112"/>
      <c r="G12" s="112"/>
      <c r="H12" s="52" t="e">
        <f>E12/B12*100-100</f>
        <v>#DIV/0!</v>
      </c>
    </row>
    <row r="13" spans="1:8" ht="16.5" customHeight="1">
      <c r="A13" s="111" t="s">
        <v>807</v>
      </c>
      <c r="B13" s="112">
        <f>C13+D13</f>
        <v>38</v>
      </c>
      <c r="C13" s="112">
        <v>38</v>
      </c>
      <c r="D13" s="112"/>
      <c r="E13" s="112">
        <f t="shared" si="0"/>
        <v>38</v>
      </c>
      <c r="F13" s="112">
        <v>38</v>
      </c>
      <c r="G13" s="112"/>
      <c r="H13" s="52">
        <f>E13/B13*100-100</f>
        <v>0</v>
      </c>
    </row>
    <row r="14" spans="1:8" ht="19.5" customHeight="1">
      <c r="A14" s="111" t="s">
        <v>808</v>
      </c>
      <c r="B14" s="112">
        <f>C14+D14</f>
        <v>129</v>
      </c>
      <c r="C14" s="232">
        <v>129</v>
      </c>
      <c r="D14" s="232"/>
      <c r="E14" s="112">
        <f t="shared" si="0"/>
        <v>127</v>
      </c>
      <c r="F14" s="232">
        <v>127</v>
      </c>
      <c r="G14" s="232"/>
      <c r="H14" s="52">
        <f>E14/B14*100-100</f>
        <v>-1.5503875968992276</v>
      </c>
    </row>
    <row r="15" spans="1:8" ht="16.5" customHeight="1" hidden="1">
      <c r="A15" s="111" t="s">
        <v>809</v>
      </c>
      <c r="B15" s="112">
        <f>C15+D15</f>
        <v>0</v>
      </c>
      <c r="C15" s="112"/>
      <c r="D15" s="112"/>
      <c r="E15" s="112">
        <f t="shared" si="0"/>
        <v>0</v>
      </c>
      <c r="F15" s="112"/>
      <c r="G15" s="112"/>
      <c r="H15" s="52" t="e">
        <f>E15/B15*100-100</f>
        <v>#DIV/0!</v>
      </c>
    </row>
    <row r="16" spans="1:8" ht="16.5" customHeight="1" hidden="1">
      <c r="A16" s="111" t="s">
        <v>810</v>
      </c>
      <c r="B16" s="112">
        <f>C16+D16</f>
        <v>0</v>
      </c>
      <c r="C16" s="232"/>
      <c r="D16" s="232"/>
      <c r="E16" s="112">
        <f t="shared" si="0"/>
        <v>0</v>
      </c>
      <c r="F16" s="232"/>
      <c r="G16" s="232"/>
      <c r="H16" s="52" t="e">
        <f>E16/B16*100-100</f>
        <v>#DIV/0!</v>
      </c>
    </row>
    <row r="17" spans="1:8" ht="19.5" customHeight="1">
      <c r="A17" s="111" t="s">
        <v>811</v>
      </c>
      <c r="B17" s="110">
        <f aca="true" t="shared" si="1" ref="B17:G17">SUM(B18:B26)</f>
        <v>247</v>
      </c>
      <c r="C17" s="110">
        <f t="shared" si="1"/>
        <v>247</v>
      </c>
      <c r="D17" s="110"/>
      <c r="E17" s="110">
        <f t="shared" si="1"/>
        <v>256</v>
      </c>
      <c r="F17" s="110">
        <f t="shared" si="1"/>
        <v>256</v>
      </c>
      <c r="G17" s="110"/>
      <c r="H17" s="52">
        <f>E17/B17*100-100</f>
        <v>3.643724696356273</v>
      </c>
    </row>
    <row r="18" spans="1:8" ht="19.5" customHeight="1">
      <c r="A18" s="111" t="s">
        <v>801</v>
      </c>
      <c r="B18" s="112">
        <f>C18+D18</f>
        <v>189</v>
      </c>
      <c r="C18" s="112">
        <v>189</v>
      </c>
      <c r="D18" s="112"/>
      <c r="E18" s="112">
        <f t="shared" si="0"/>
        <v>199</v>
      </c>
      <c r="F18" s="112">
        <v>199</v>
      </c>
      <c r="G18" s="112"/>
      <c r="H18" s="52">
        <f>E18/B18*100-100</f>
        <v>5.291005291005305</v>
      </c>
    </row>
    <row r="19" spans="1:8" ht="16.5" customHeight="1" hidden="1">
      <c r="A19" s="111" t="s">
        <v>802</v>
      </c>
      <c r="B19" s="112">
        <f>C19+D19</f>
        <v>0</v>
      </c>
      <c r="C19" s="112"/>
      <c r="D19" s="112"/>
      <c r="E19" s="112">
        <f t="shared" si="0"/>
        <v>0</v>
      </c>
      <c r="F19" s="112"/>
      <c r="G19" s="112"/>
      <c r="H19" s="52" t="e">
        <f>E19/B19*100-100</f>
        <v>#DIV/0!</v>
      </c>
    </row>
    <row r="20" spans="1:8" ht="16.5" customHeight="1" hidden="1">
      <c r="A20" s="111" t="s">
        <v>803</v>
      </c>
      <c r="B20" s="112">
        <f>C20+D20</f>
        <v>0</v>
      </c>
      <c r="C20" s="232"/>
      <c r="D20" s="232"/>
      <c r="E20" s="112">
        <f t="shared" si="0"/>
        <v>0</v>
      </c>
      <c r="F20" s="232"/>
      <c r="G20" s="232"/>
      <c r="H20" s="52" t="e">
        <f>E20/B20*100-100</f>
        <v>#DIV/0!</v>
      </c>
    </row>
    <row r="21" spans="1:8" ht="16.5" customHeight="1" hidden="1">
      <c r="A21" s="111" t="s">
        <v>812</v>
      </c>
      <c r="B21" s="112">
        <f>C21+D21</f>
        <v>0</v>
      </c>
      <c r="C21" s="112"/>
      <c r="D21" s="112"/>
      <c r="E21" s="112">
        <f t="shared" si="0"/>
        <v>0</v>
      </c>
      <c r="F21" s="112"/>
      <c r="G21" s="112"/>
      <c r="H21" s="52" t="e">
        <f>E21/B21*100-100</f>
        <v>#DIV/0!</v>
      </c>
    </row>
    <row r="22" spans="1:8" ht="16.5" customHeight="1" hidden="1">
      <c r="A22" s="111" t="s">
        <v>652</v>
      </c>
      <c r="B22" s="112">
        <f>C22+D22</f>
        <v>0</v>
      </c>
      <c r="C22" s="112"/>
      <c r="D22" s="112"/>
      <c r="E22" s="112">
        <f t="shared" si="0"/>
        <v>0</v>
      </c>
      <c r="F22" s="112"/>
      <c r="G22" s="112"/>
      <c r="H22" s="52" t="e">
        <f>E22/B22*100-100</f>
        <v>#DIV/0!</v>
      </c>
    </row>
    <row r="23" spans="1:8" ht="19.5" customHeight="1">
      <c r="A23" s="111" t="s">
        <v>813</v>
      </c>
      <c r="B23" s="112">
        <f>C23+D23</f>
        <v>58</v>
      </c>
      <c r="C23" s="232">
        <v>58</v>
      </c>
      <c r="D23" s="232"/>
      <c r="E23" s="112">
        <f t="shared" si="0"/>
        <v>57</v>
      </c>
      <c r="F23" s="232">
        <v>57</v>
      </c>
      <c r="G23" s="232"/>
      <c r="H23" s="52">
        <f>E23/B23*100-100</f>
        <v>-1.724137931034491</v>
      </c>
    </row>
    <row r="24" spans="1:8" ht="16.5" customHeight="1" hidden="1">
      <c r="A24" s="111" t="s">
        <v>814</v>
      </c>
      <c r="B24" s="112">
        <f>C24+D24</f>
        <v>0</v>
      </c>
      <c r="C24" s="232"/>
      <c r="D24" s="232"/>
      <c r="E24" s="112">
        <f t="shared" si="0"/>
        <v>0</v>
      </c>
      <c r="F24" s="232"/>
      <c r="G24" s="232"/>
      <c r="H24" s="52" t="e">
        <f>E24/B24*100-100</f>
        <v>#DIV/0!</v>
      </c>
    </row>
    <row r="25" spans="1:8" ht="16.5" customHeight="1" hidden="1">
      <c r="A25" s="111" t="s">
        <v>810</v>
      </c>
      <c r="B25" s="112">
        <f>C25+D25</f>
        <v>0</v>
      </c>
      <c r="C25" s="232"/>
      <c r="D25" s="232"/>
      <c r="E25" s="112">
        <f t="shared" si="0"/>
        <v>0</v>
      </c>
      <c r="F25" s="232"/>
      <c r="G25" s="232"/>
      <c r="H25" s="52" t="e">
        <f>E25/B25*100-100</f>
        <v>#DIV/0!</v>
      </c>
    </row>
    <row r="26" spans="1:8" ht="16.5" customHeight="1" hidden="1">
      <c r="A26" s="111" t="s">
        <v>815</v>
      </c>
      <c r="B26" s="112">
        <f>C26+D26</f>
        <v>0</v>
      </c>
      <c r="C26" s="232"/>
      <c r="D26" s="232"/>
      <c r="E26" s="112">
        <f t="shared" si="0"/>
        <v>0</v>
      </c>
      <c r="F26" s="232"/>
      <c r="G26" s="232"/>
      <c r="H26" s="52" t="e">
        <f>E26/B26*100-100</f>
        <v>#DIV/0!</v>
      </c>
    </row>
    <row r="27" spans="1:8" ht="19.5" customHeight="1">
      <c r="A27" s="111" t="s">
        <v>136</v>
      </c>
      <c r="B27" s="110">
        <f aca="true" t="shared" si="2" ref="B27:G27">SUM(B28:B37)</f>
        <v>5891</v>
      </c>
      <c r="C27" s="110">
        <f t="shared" si="2"/>
        <v>5891</v>
      </c>
      <c r="D27" s="110"/>
      <c r="E27" s="110">
        <f t="shared" si="2"/>
        <v>6753</v>
      </c>
      <c r="F27" s="110">
        <f t="shared" si="2"/>
        <v>6753</v>
      </c>
      <c r="G27" s="110"/>
      <c r="H27" s="52">
        <f>E27/B27*100-100</f>
        <v>14.632490239348158</v>
      </c>
    </row>
    <row r="28" spans="1:8" ht="19.5" customHeight="1">
      <c r="A28" s="111" t="s">
        <v>801</v>
      </c>
      <c r="B28" s="112">
        <f>C28+D28</f>
        <v>2916</v>
      </c>
      <c r="C28" s="112">
        <v>2916</v>
      </c>
      <c r="D28" s="112"/>
      <c r="E28" s="112">
        <f t="shared" si="0"/>
        <v>3058</v>
      </c>
      <c r="F28" s="112">
        <v>3058</v>
      </c>
      <c r="G28" s="112"/>
      <c r="H28" s="52">
        <f>E28/B28*100-100</f>
        <v>4.869684499314133</v>
      </c>
    </row>
    <row r="29" spans="1:8" ht="19.5" customHeight="1">
      <c r="A29" s="111" t="s">
        <v>802</v>
      </c>
      <c r="B29" s="112">
        <f>C29+D29</f>
        <v>208</v>
      </c>
      <c r="C29" s="112">
        <v>208</v>
      </c>
      <c r="D29" s="112"/>
      <c r="E29" s="112">
        <f t="shared" si="0"/>
        <v>195</v>
      </c>
      <c r="F29" s="112">
        <v>195</v>
      </c>
      <c r="G29" s="112"/>
      <c r="H29" s="52">
        <f>E29/B29*100-100</f>
        <v>-6.25</v>
      </c>
    </row>
    <row r="30" spans="1:8" ht="19.5" customHeight="1">
      <c r="A30" s="111" t="s">
        <v>803</v>
      </c>
      <c r="B30" s="112">
        <f>C30+D30</f>
        <v>161</v>
      </c>
      <c r="C30" s="232">
        <v>161</v>
      </c>
      <c r="D30" s="232"/>
      <c r="E30" s="112">
        <f t="shared" si="0"/>
        <v>141</v>
      </c>
      <c r="F30" s="232">
        <v>141</v>
      </c>
      <c r="G30" s="232"/>
      <c r="H30" s="52">
        <f>E30/B30*100-100</f>
        <v>-12.422360248447205</v>
      </c>
    </row>
    <row r="31" spans="1:8" ht="16.5" customHeight="1" hidden="1">
      <c r="A31" s="111" t="s">
        <v>816</v>
      </c>
      <c r="B31" s="112">
        <f>C31+D31</f>
        <v>0</v>
      </c>
      <c r="C31" s="232"/>
      <c r="D31" s="232"/>
      <c r="E31" s="112">
        <f t="shared" si="0"/>
        <v>0</v>
      </c>
      <c r="F31" s="232"/>
      <c r="G31" s="232"/>
      <c r="H31" s="52" t="e">
        <f>E31/B31*100-100</f>
        <v>#DIV/0!</v>
      </c>
    </row>
    <row r="32" spans="1:8" ht="19.5" customHeight="1">
      <c r="A32" s="111" t="s">
        <v>817</v>
      </c>
      <c r="B32" s="112">
        <f>C32+D32</f>
        <v>655</v>
      </c>
      <c r="C32" s="232">
        <v>655</v>
      </c>
      <c r="D32" s="232"/>
      <c r="E32" s="112">
        <f t="shared" si="0"/>
        <v>960</v>
      </c>
      <c r="F32" s="232">
        <v>960</v>
      </c>
      <c r="G32" s="232"/>
      <c r="H32" s="52">
        <f>E32/B32*100-100</f>
        <v>46.564885496183194</v>
      </c>
    </row>
    <row r="33" spans="1:8" ht="19.5" customHeight="1">
      <c r="A33" s="111" t="s">
        <v>818</v>
      </c>
      <c r="B33" s="112">
        <f>C33+D33</f>
        <v>90</v>
      </c>
      <c r="C33" s="232">
        <v>90</v>
      </c>
      <c r="D33" s="232"/>
      <c r="E33" s="112">
        <f t="shared" si="0"/>
        <v>99</v>
      </c>
      <c r="F33" s="232">
        <v>99</v>
      </c>
      <c r="G33" s="232"/>
      <c r="H33" s="52">
        <f>E33/B33*100-100</f>
        <v>10.000000000000014</v>
      </c>
    </row>
    <row r="34" spans="1:8" ht="19.5" customHeight="1">
      <c r="A34" s="111" t="s">
        <v>819</v>
      </c>
      <c r="B34" s="112">
        <f>C34+D34</f>
        <v>1061</v>
      </c>
      <c r="C34" s="112">
        <v>1061</v>
      </c>
      <c r="D34" s="112"/>
      <c r="E34" s="112">
        <f t="shared" si="0"/>
        <v>1288</v>
      </c>
      <c r="F34" s="112">
        <v>1288</v>
      </c>
      <c r="G34" s="112"/>
      <c r="H34" s="52">
        <f>E34/B34*100-100</f>
        <v>21.39491046182846</v>
      </c>
    </row>
    <row r="35" spans="1:8" ht="16.5" customHeight="1" hidden="1">
      <c r="A35" s="111" t="s">
        <v>820</v>
      </c>
      <c r="B35" s="112">
        <f>C35+D35</f>
        <v>0</v>
      </c>
      <c r="C35" s="232"/>
      <c r="D35" s="232"/>
      <c r="E35" s="112">
        <f t="shared" si="0"/>
        <v>0</v>
      </c>
      <c r="F35" s="232"/>
      <c r="G35" s="232"/>
      <c r="H35" s="52" t="e">
        <f>E35/B35*100-100</f>
        <v>#DIV/0!</v>
      </c>
    </row>
    <row r="36" spans="1:8" ht="16.5" customHeight="1" hidden="1">
      <c r="A36" s="111" t="s">
        <v>810</v>
      </c>
      <c r="B36" s="112">
        <f>C36+D36</f>
        <v>0</v>
      </c>
      <c r="C36" s="112"/>
      <c r="D36" s="112"/>
      <c r="E36" s="112">
        <f t="shared" si="0"/>
        <v>0</v>
      </c>
      <c r="F36" s="112"/>
      <c r="G36" s="112"/>
      <c r="H36" s="52" t="e">
        <f>E36/B36*100-100</f>
        <v>#DIV/0!</v>
      </c>
    </row>
    <row r="37" spans="1:8" ht="19.5" customHeight="1">
      <c r="A37" s="111" t="s">
        <v>821</v>
      </c>
      <c r="B37" s="112">
        <f>C37+D37</f>
        <v>800</v>
      </c>
      <c r="C37" s="232">
        <v>800</v>
      </c>
      <c r="D37" s="232"/>
      <c r="E37" s="112">
        <f t="shared" si="0"/>
        <v>1012</v>
      </c>
      <c r="F37" s="232">
        <v>1012</v>
      </c>
      <c r="G37" s="232"/>
      <c r="H37" s="52">
        <f>E37/B37*100-100</f>
        <v>26.499999999999986</v>
      </c>
    </row>
    <row r="38" spans="1:8" ht="19.5" customHeight="1">
      <c r="A38" s="111" t="s">
        <v>822</v>
      </c>
      <c r="B38" s="110">
        <f aca="true" t="shared" si="3" ref="B38:G38">SUM(B39:B49)</f>
        <v>337</v>
      </c>
      <c r="C38" s="110">
        <f t="shared" si="3"/>
        <v>337</v>
      </c>
      <c r="D38" s="110"/>
      <c r="E38" s="110">
        <f t="shared" si="3"/>
        <v>365</v>
      </c>
      <c r="F38" s="110">
        <f t="shared" si="3"/>
        <v>365</v>
      </c>
      <c r="G38" s="110"/>
      <c r="H38" s="52">
        <f>E38/B38*100-100</f>
        <v>8.308605341246292</v>
      </c>
    </row>
    <row r="39" spans="1:8" ht="19.5" customHeight="1">
      <c r="A39" s="111" t="s">
        <v>801</v>
      </c>
      <c r="B39" s="112">
        <f>C39+D39</f>
        <v>231</v>
      </c>
      <c r="C39" s="112">
        <v>231</v>
      </c>
      <c r="D39" s="112"/>
      <c r="E39" s="112">
        <f t="shared" si="0"/>
        <v>268</v>
      </c>
      <c r="F39" s="112">
        <v>268</v>
      </c>
      <c r="G39" s="112"/>
      <c r="H39" s="52">
        <f>E39/B39*100-100</f>
        <v>16.01731601731602</v>
      </c>
    </row>
    <row r="40" spans="1:8" ht="16.5" customHeight="1" hidden="1">
      <c r="A40" s="111" t="s">
        <v>802</v>
      </c>
      <c r="B40" s="112">
        <f>C40+D40</f>
        <v>0</v>
      </c>
      <c r="C40" s="232"/>
      <c r="D40" s="232"/>
      <c r="E40" s="112">
        <f t="shared" si="0"/>
        <v>0</v>
      </c>
      <c r="F40" s="232"/>
      <c r="G40" s="232"/>
      <c r="H40" s="52" t="e">
        <f>E40/B40*100-100</f>
        <v>#DIV/0!</v>
      </c>
    </row>
    <row r="41" spans="1:8" ht="16.5" customHeight="1" hidden="1">
      <c r="A41" s="111" t="s">
        <v>803</v>
      </c>
      <c r="B41" s="112">
        <f>C41+D41</f>
        <v>0</v>
      </c>
      <c r="C41" s="232"/>
      <c r="D41" s="232"/>
      <c r="E41" s="112">
        <f t="shared" si="0"/>
        <v>0</v>
      </c>
      <c r="F41" s="232"/>
      <c r="G41" s="232"/>
      <c r="H41" s="52" t="e">
        <f>E41/B41*100-100</f>
        <v>#DIV/0!</v>
      </c>
    </row>
    <row r="42" spans="1:8" ht="16.5" customHeight="1" hidden="1">
      <c r="A42" s="111" t="s">
        <v>823</v>
      </c>
      <c r="B42" s="112">
        <f>C42+D42</f>
        <v>0</v>
      </c>
      <c r="C42" s="112"/>
      <c r="D42" s="112"/>
      <c r="E42" s="112">
        <f t="shared" si="0"/>
        <v>0</v>
      </c>
      <c r="F42" s="112"/>
      <c r="G42" s="112"/>
      <c r="H42" s="52" t="e">
        <f>E42/B42*100-100</f>
        <v>#DIV/0!</v>
      </c>
    </row>
    <row r="43" spans="1:8" ht="16.5" customHeight="1" hidden="1">
      <c r="A43" s="111" t="s">
        <v>825</v>
      </c>
      <c r="B43" s="112">
        <f>C43+D43</f>
        <v>0</v>
      </c>
      <c r="C43" s="232"/>
      <c r="D43" s="232"/>
      <c r="E43" s="112">
        <f t="shared" si="0"/>
        <v>0</v>
      </c>
      <c r="F43" s="232"/>
      <c r="G43" s="232"/>
      <c r="H43" s="52" t="e">
        <f>E43/B43*100-100</f>
        <v>#DIV/0!</v>
      </c>
    </row>
    <row r="44" spans="1:8" ht="16.5" customHeight="1" hidden="1">
      <c r="A44" s="111" t="s">
        <v>826</v>
      </c>
      <c r="B44" s="112">
        <f>C44+D44</f>
        <v>0</v>
      </c>
      <c r="C44" s="232"/>
      <c r="D44" s="232"/>
      <c r="E44" s="112">
        <f t="shared" si="0"/>
        <v>0</v>
      </c>
      <c r="F44" s="232"/>
      <c r="G44" s="232"/>
      <c r="H44" s="52" t="e">
        <f>E44/B44*100-100</f>
        <v>#DIV/0!</v>
      </c>
    </row>
    <row r="45" spans="1:8" ht="16.5" customHeight="1" hidden="1">
      <c r="A45" s="111" t="s">
        <v>827</v>
      </c>
      <c r="B45" s="112">
        <f>C45+D45</f>
        <v>0</v>
      </c>
      <c r="C45" s="232"/>
      <c r="D45" s="232"/>
      <c r="E45" s="112">
        <f t="shared" si="0"/>
        <v>0</v>
      </c>
      <c r="F45" s="232"/>
      <c r="G45" s="232"/>
      <c r="H45" s="52" t="e">
        <f>E45/B45*100-100</f>
        <v>#DIV/0!</v>
      </c>
    </row>
    <row r="46" spans="1:8" ht="19.5" customHeight="1">
      <c r="A46" s="111" t="s">
        <v>828</v>
      </c>
      <c r="B46" s="112">
        <f>C46+D46</f>
        <v>106</v>
      </c>
      <c r="C46" s="112">
        <v>106</v>
      </c>
      <c r="D46" s="112"/>
      <c r="E46" s="112">
        <f t="shared" si="0"/>
        <v>97</v>
      </c>
      <c r="F46" s="112">
        <v>97</v>
      </c>
      <c r="G46" s="112"/>
      <c r="H46" s="52">
        <f>E46/B46*100-100</f>
        <v>-8.490566037735846</v>
      </c>
    </row>
    <row r="47" spans="1:8" ht="16.5" customHeight="1" hidden="1">
      <c r="A47" s="111" t="s">
        <v>1167</v>
      </c>
      <c r="B47" s="112">
        <f>C47+D47</f>
        <v>0</v>
      </c>
      <c r="C47" s="232"/>
      <c r="D47" s="232"/>
      <c r="E47" s="112">
        <f t="shared" si="0"/>
        <v>0</v>
      </c>
      <c r="F47" s="232"/>
      <c r="G47" s="232"/>
      <c r="H47" s="52" t="e">
        <f>E47/B47*100-100</f>
        <v>#DIV/0!</v>
      </c>
    </row>
    <row r="48" spans="1:8" ht="16.5" customHeight="1" hidden="1">
      <c r="A48" s="111" t="s">
        <v>810</v>
      </c>
      <c r="B48" s="112">
        <f>C48+D48</f>
        <v>0</v>
      </c>
      <c r="C48" s="112"/>
      <c r="D48" s="112"/>
      <c r="E48" s="112">
        <f t="shared" si="0"/>
        <v>0</v>
      </c>
      <c r="F48" s="112"/>
      <c r="G48" s="112"/>
      <c r="H48" s="52" t="e">
        <f>E48/B48*100-100</f>
        <v>#DIV/0!</v>
      </c>
    </row>
    <row r="49" spans="1:8" ht="16.5" customHeight="1" hidden="1">
      <c r="A49" s="111" t="s">
        <v>829</v>
      </c>
      <c r="B49" s="112">
        <f>C49+D49</f>
        <v>0</v>
      </c>
      <c r="C49" s="232"/>
      <c r="D49" s="232"/>
      <c r="E49" s="112">
        <f t="shared" si="0"/>
        <v>0</v>
      </c>
      <c r="F49" s="232"/>
      <c r="G49" s="232"/>
      <c r="H49" s="52" t="e">
        <f>E49/B49*100-100</f>
        <v>#DIV/0!</v>
      </c>
    </row>
    <row r="50" spans="1:8" ht="19.5" customHeight="1">
      <c r="A50" s="111" t="s">
        <v>830</v>
      </c>
      <c r="B50" s="110">
        <f aca="true" t="shared" si="4" ref="B50:G50">SUM(B51:B60)</f>
        <v>239</v>
      </c>
      <c r="C50" s="110">
        <f t="shared" si="4"/>
        <v>239</v>
      </c>
      <c r="D50" s="110"/>
      <c r="E50" s="110">
        <f t="shared" si="4"/>
        <v>287</v>
      </c>
      <c r="F50" s="110">
        <f t="shared" si="4"/>
        <v>287</v>
      </c>
      <c r="G50" s="110"/>
      <c r="H50" s="52">
        <f>E50/B50*100-100</f>
        <v>20.083682008368214</v>
      </c>
    </row>
    <row r="51" spans="1:8" ht="19.5" customHeight="1">
      <c r="A51" s="111" t="s">
        <v>801</v>
      </c>
      <c r="B51" s="112">
        <f>C51+D51</f>
        <v>77</v>
      </c>
      <c r="C51" s="112">
        <v>77</v>
      </c>
      <c r="D51" s="112"/>
      <c r="E51" s="112">
        <f t="shared" si="0"/>
        <v>80</v>
      </c>
      <c r="F51" s="112">
        <v>80</v>
      </c>
      <c r="G51" s="112"/>
      <c r="H51" s="52">
        <f>E51/B51*100-100</f>
        <v>3.896103896103881</v>
      </c>
    </row>
    <row r="52" spans="1:8" ht="16.5" customHeight="1" hidden="1">
      <c r="A52" s="111" t="s">
        <v>802</v>
      </c>
      <c r="B52" s="112">
        <f>C52+D52</f>
        <v>0</v>
      </c>
      <c r="C52" s="112"/>
      <c r="D52" s="112"/>
      <c r="E52" s="112">
        <f t="shared" si="0"/>
        <v>0</v>
      </c>
      <c r="F52" s="112"/>
      <c r="G52" s="112"/>
      <c r="H52" s="52" t="e">
        <f>E52/B52*100-100</f>
        <v>#DIV/0!</v>
      </c>
    </row>
    <row r="53" spans="1:8" ht="16.5" customHeight="1" hidden="1">
      <c r="A53" s="111" t="s">
        <v>803</v>
      </c>
      <c r="B53" s="112">
        <f>C53+D53</f>
        <v>0</v>
      </c>
      <c r="C53" s="232"/>
      <c r="D53" s="232"/>
      <c r="E53" s="112">
        <f t="shared" si="0"/>
        <v>0</v>
      </c>
      <c r="F53" s="232"/>
      <c r="G53" s="232"/>
      <c r="H53" s="52" t="e">
        <f>E53/B53*100-100</f>
        <v>#DIV/0!</v>
      </c>
    </row>
    <row r="54" spans="1:8" ht="16.5" customHeight="1" hidden="1">
      <c r="A54" s="111" t="s">
        <v>831</v>
      </c>
      <c r="B54" s="112">
        <f>C54+D54</f>
        <v>0</v>
      </c>
      <c r="C54" s="232"/>
      <c r="D54" s="232"/>
      <c r="E54" s="112">
        <f t="shared" si="0"/>
        <v>0</v>
      </c>
      <c r="F54" s="232"/>
      <c r="G54" s="232"/>
      <c r="H54" s="52" t="e">
        <f>E54/B54*100-100</f>
        <v>#DIV/0!</v>
      </c>
    </row>
    <row r="55" spans="1:8" ht="16.5" customHeight="1" hidden="1">
      <c r="A55" s="111" t="s">
        <v>832</v>
      </c>
      <c r="B55" s="112">
        <f>C55+D55</f>
        <v>0</v>
      </c>
      <c r="C55" s="112"/>
      <c r="D55" s="112"/>
      <c r="E55" s="112">
        <f t="shared" si="0"/>
        <v>0</v>
      </c>
      <c r="F55" s="112"/>
      <c r="G55" s="112"/>
      <c r="H55" s="52" t="e">
        <f>E55/B55*100-100</f>
        <v>#DIV/0!</v>
      </c>
    </row>
    <row r="56" spans="1:8" ht="16.5" customHeight="1" hidden="1">
      <c r="A56" s="111" t="s">
        <v>833</v>
      </c>
      <c r="B56" s="112">
        <f>C56+D56</f>
        <v>0</v>
      </c>
      <c r="C56" s="232"/>
      <c r="D56" s="232"/>
      <c r="E56" s="112">
        <f t="shared" si="0"/>
        <v>0</v>
      </c>
      <c r="F56" s="232"/>
      <c r="G56" s="232"/>
      <c r="H56" s="52" t="e">
        <f>E56/B56*100-100</f>
        <v>#DIV/0!</v>
      </c>
    </row>
    <row r="57" spans="1:8" ht="19.5" customHeight="1">
      <c r="A57" s="111" t="s">
        <v>834</v>
      </c>
      <c r="B57" s="112">
        <f>C57+D57</f>
        <v>65</v>
      </c>
      <c r="C57" s="112">
        <v>65</v>
      </c>
      <c r="D57" s="112"/>
      <c r="E57" s="112">
        <f t="shared" si="0"/>
        <v>90</v>
      </c>
      <c r="F57" s="112">
        <v>90</v>
      </c>
      <c r="G57" s="112"/>
      <c r="H57" s="52">
        <f>E57/B57*100-100</f>
        <v>38.46153846153845</v>
      </c>
    </row>
    <row r="58" spans="1:8" ht="19.5" customHeight="1">
      <c r="A58" s="111" t="s">
        <v>835</v>
      </c>
      <c r="B58" s="112">
        <f>C58+D58</f>
        <v>87</v>
      </c>
      <c r="C58" s="112">
        <v>87</v>
      </c>
      <c r="D58" s="112"/>
      <c r="E58" s="112">
        <f t="shared" si="0"/>
        <v>109</v>
      </c>
      <c r="F58" s="112">
        <v>109</v>
      </c>
      <c r="G58" s="112"/>
      <c r="H58" s="52">
        <f>E58/B58*100-100</f>
        <v>25.28735632183907</v>
      </c>
    </row>
    <row r="59" spans="1:8" ht="16.5" customHeight="1" hidden="1">
      <c r="A59" s="111" t="s">
        <v>810</v>
      </c>
      <c r="B59" s="112">
        <f>C59+D59</f>
        <v>0</v>
      </c>
      <c r="C59" s="232"/>
      <c r="D59" s="232"/>
      <c r="E59" s="112">
        <f t="shared" si="0"/>
        <v>0</v>
      </c>
      <c r="F59" s="232"/>
      <c r="G59" s="232"/>
      <c r="H59" s="52" t="e">
        <f>E59/B59*100-100</f>
        <v>#DIV/0!</v>
      </c>
    </row>
    <row r="60" spans="1:8" ht="19.5" customHeight="1">
      <c r="A60" s="111" t="s">
        <v>836</v>
      </c>
      <c r="B60" s="112">
        <f>C60+D60</f>
        <v>10</v>
      </c>
      <c r="C60" s="232">
        <v>10</v>
      </c>
      <c r="D60" s="232"/>
      <c r="E60" s="112">
        <f t="shared" si="0"/>
        <v>8</v>
      </c>
      <c r="F60" s="232">
        <v>8</v>
      </c>
      <c r="G60" s="232"/>
      <c r="H60" s="52">
        <f>E60/B60*100-100</f>
        <v>-20</v>
      </c>
    </row>
    <row r="61" spans="1:8" ht="19.5" customHeight="1">
      <c r="A61" s="111" t="s">
        <v>837</v>
      </c>
      <c r="B61" s="110">
        <f aca="true" t="shared" si="5" ref="B61:G61">SUM(B62:B71)</f>
        <v>880</v>
      </c>
      <c r="C61" s="110">
        <f t="shared" si="5"/>
        <v>880</v>
      </c>
      <c r="D61" s="110"/>
      <c r="E61" s="110">
        <f t="shared" si="5"/>
        <v>882</v>
      </c>
      <c r="F61" s="110">
        <f t="shared" si="5"/>
        <v>882</v>
      </c>
      <c r="G61" s="110"/>
      <c r="H61" s="52">
        <f>E61/B61*100-100</f>
        <v>0.22727272727271952</v>
      </c>
    </row>
    <row r="62" spans="1:8" ht="19.5" customHeight="1">
      <c r="A62" s="111" t="s">
        <v>801</v>
      </c>
      <c r="B62" s="112">
        <f>C62+D62</f>
        <v>325</v>
      </c>
      <c r="C62" s="112">
        <v>325</v>
      </c>
      <c r="D62" s="112"/>
      <c r="E62" s="112">
        <f t="shared" si="0"/>
        <v>327</v>
      </c>
      <c r="F62" s="112">
        <v>327</v>
      </c>
      <c r="G62" s="112"/>
      <c r="H62" s="52">
        <f>E62/B62*100-100</f>
        <v>0.6153846153846132</v>
      </c>
    </row>
    <row r="63" spans="1:8" ht="19.5" customHeight="1" hidden="1">
      <c r="A63" s="111" t="s">
        <v>802</v>
      </c>
      <c r="B63" s="112">
        <f>C63+D63</f>
        <v>0</v>
      </c>
      <c r="C63" s="112"/>
      <c r="D63" s="112"/>
      <c r="E63" s="112">
        <f t="shared" si="0"/>
        <v>0</v>
      </c>
      <c r="F63" s="112"/>
      <c r="G63" s="112"/>
      <c r="H63" s="52" t="e">
        <f>E63/B63*100-100</f>
        <v>#DIV/0!</v>
      </c>
    </row>
    <row r="64" spans="1:8" ht="16.5" customHeight="1" hidden="1">
      <c r="A64" s="111" t="s">
        <v>803</v>
      </c>
      <c r="B64" s="112">
        <f>C64+D64</f>
        <v>0</v>
      </c>
      <c r="C64" s="232"/>
      <c r="D64" s="232"/>
      <c r="E64" s="112">
        <f t="shared" si="0"/>
        <v>0</v>
      </c>
      <c r="F64" s="232"/>
      <c r="G64" s="232"/>
      <c r="H64" s="52" t="e">
        <f>E64/B64*100-100</f>
        <v>#DIV/0!</v>
      </c>
    </row>
    <row r="65" spans="1:8" ht="16.5" customHeight="1" hidden="1">
      <c r="A65" s="111" t="s">
        <v>838</v>
      </c>
      <c r="B65" s="112">
        <f>C65+D65</f>
        <v>0</v>
      </c>
      <c r="C65" s="232"/>
      <c r="D65" s="232"/>
      <c r="E65" s="112">
        <f t="shared" si="0"/>
        <v>0</v>
      </c>
      <c r="F65" s="232"/>
      <c r="G65" s="232"/>
      <c r="H65" s="52" t="e">
        <f>E65/B65*100-100</f>
        <v>#DIV/0!</v>
      </c>
    </row>
    <row r="66" spans="1:8" ht="19.5" customHeight="1">
      <c r="A66" s="111" t="s">
        <v>839</v>
      </c>
      <c r="B66" s="112">
        <f>C66+D66</f>
        <v>138</v>
      </c>
      <c r="C66" s="112">
        <v>138</v>
      </c>
      <c r="D66" s="112"/>
      <c r="E66" s="112">
        <f t="shared" si="0"/>
        <v>118</v>
      </c>
      <c r="F66" s="112">
        <v>118</v>
      </c>
      <c r="G66" s="112"/>
      <c r="H66" s="52">
        <f>E66/B66*100-100</f>
        <v>-14.492753623188406</v>
      </c>
    </row>
    <row r="67" spans="1:8" ht="19.5" customHeight="1">
      <c r="A67" s="111" t="s">
        <v>840</v>
      </c>
      <c r="B67" s="112">
        <f>C67+D67</f>
        <v>30</v>
      </c>
      <c r="C67" s="232">
        <v>30</v>
      </c>
      <c r="D67" s="232"/>
      <c r="E67" s="112">
        <f t="shared" si="0"/>
        <v>32</v>
      </c>
      <c r="F67" s="232">
        <v>32</v>
      </c>
      <c r="G67" s="232"/>
      <c r="H67" s="52">
        <f>E67/B67*100-100</f>
        <v>6.666666666666671</v>
      </c>
    </row>
    <row r="68" spans="1:8" ht="19.5" customHeight="1">
      <c r="A68" s="111" t="s">
        <v>841</v>
      </c>
      <c r="B68" s="112">
        <f>C68+D68</f>
        <v>65</v>
      </c>
      <c r="C68" s="112">
        <v>65</v>
      </c>
      <c r="D68" s="112"/>
      <c r="E68" s="112">
        <f t="shared" si="0"/>
        <v>91</v>
      </c>
      <c r="F68" s="112">
        <v>91</v>
      </c>
      <c r="G68" s="112"/>
      <c r="H68" s="52">
        <f>E68/B68*100-100</f>
        <v>40</v>
      </c>
    </row>
    <row r="69" spans="1:8" ht="19.5" customHeight="1">
      <c r="A69" s="111" t="s">
        <v>842</v>
      </c>
      <c r="B69" s="112">
        <f>C69+D69</f>
        <v>151</v>
      </c>
      <c r="C69" s="112">
        <v>151</v>
      </c>
      <c r="D69" s="112"/>
      <c r="E69" s="112">
        <f t="shared" si="0"/>
        <v>130</v>
      </c>
      <c r="F69" s="112">
        <v>130</v>
      </c>
      <c r="G69" s="112"/>
      <c r="H69" s="52">
        <f>E69/B69*100-100</f>
        <v>-13.907284768211923</v>
      </c>
    </row>
    <row r="70" spans="1:8" ht="16.5" customHeight="1" hidden="1">
      <c r="A70" s="111" t="s">
        <v>810</v>
      </c>
      <c r="B70" s="112">
        <f>C70+D70</f>
        <v>0</v>
      </c>
      <c r="C70" s="112"/>
      <c r="D70" s="112"/>
      <c r="E70" s="112">
        <f t="shared" si="0"/>
        <v>0</v>
      </c>
      <c r="F70" s="112"/>
      <c r="G70" s="112"/>
      <c r="H70" s="52" t="e">
        <f>E70/B70*100-100</f>
        <v>#DIV/0!</v>
      </c>
    </row>
    <row r="71" spans="1:8" ht="19.5" customHeight="1">
      <c r="A71" s="111" t="s">
        <v>843</v>
      </c>
      <c r="B71" s="112">
        <f>C71+D71</f>
        <v>171</v>
      </c>
      <c r="C71" s="112">
        <v>171</v>
      </c>
      <c r="D71" s="112"/>
      <c r="E71" s="112">
        <f aca="true" t="shared" si="6" ref="E71:E134">F71+G71</f>
        <v>184</v>
      </c>
      <c r="F71" s="112">
        <v>184</v>
      </c>
      <c r="G71" s="112"/>
      <c r="H71" s="52">
        <f>E71/B71*100-100</f>
        <v>7.602339181286538</v>
      </c>
    </row>
    <row r="72" spans="1:8" ht="19.5" customHeight="1">
      <c r="A72" s="111" t="s">
        <v>844</v>
      </c>
      <c r="B72" s="110">
        <f aca="true" t="shared" si="7" ref="B72:G72">SUM(B73:B83)</f>
        <v>600</v>
      </c>
      <c r="C72" s="110">
        <f t="shared" si="7"/>
        <v>600</v>
      </c>
      <c r="D72" s="110"/>
      <c r="E72" s="110">
        <f t="shared" si="7"/>
        <v>700</v>
      </c>
      <c r="F72" s="110">
        <f t="shared" si="7"/>
        <v>700</v>
      </c>
      <c r="G72" s="110"/>
      <c r="H72" s="52">
        <f>E72/B72*100-100</f>
        <v>16.66666666666667</v>
      </c>
    </row>
    <row r="73" spans="1:8" ht="16.5" customHeight="1" hidden="1">
      <c r="A73" s="111" t="s">
        <v>801</v>
      </c>
      <c r="B73" s="112">
        <f>C73+D73</f>
        <v>0</v>
      </c>
      <c r="C73" s="232"/>
      <c r="D73" s="232"/>
      <c r="E73" s="112">
        <f t="shared" si="6"/>
        <v>0</v>
      </c>
      <c r="F73" s="232"/>
      <c r="G73" s="232"/>
      <c r="H73" s="52" t="e">
        <f>E73/B73*100-100</f>
        <v>#DIV/0!</v>
      </c>
    </row>
    <row r="74" spans="1:8" ht="16.5" customHeight="1" hidden="1">
      <c r="A74" s="111" t="s">
        <v>802</v>
      </c>
      <c r="B74" s="112">
        <f>C74+D74</f>
        <v>0</v>
      </c>
      <c r="C74" s="232"/>
      <c r="D74" s="232"/>
      <c r="E74" s="112">
        <f t="shared" si="6"/>
        <v>0</v>
      </c>
      <c r="F74" s="232"/>
      <c r="G74" s="232"/>
      <c r="H74" s="52" t="e">
        <f>E74/B74*100-100</f>
        <v>#DIV/0!</v>
      </c>
    </row>
    <row r="75" spans="1:8" ht="16.5" customHeight="1" hidden="1">
      <c r="A75" s="111" t="s">
        <v>803</v>
      </c>
      <c r="B75" s="112">
        <f>C75+D75</f>
        <v>0</v>
      </c>
      <c r="C75" s="232"/>
      <c r="D75" s="232"/>
      <c r="E75" s="112">
        <f t="shared" si="6"/>
        <v>0</v>
      </c>
      <c r="F75" s="232"/>
      <c r="G75" s="232"/>
      <c r="H75" s="52" t="e">
        <f>E75/B75*100-100</f>
        <v>#DIV/0!</v>
      </c>
    </row>
    <row r="76" spans="1:8" ht="16.5" customHeight="1" hidden="1">
      <c r="A76" s="111" t="s">
        <v>845</v>
      </c>
      <c r="B76" s="112">
        <f>C76+D76</f>
        <v>0</v>
      </c>
      <c r="C76" s="232"/>
      <c r="D76" s="232"/>
      <c r="E76" s="112">
        <f t="shared" si="6"/>
        <v>0</v>
      </c>
      <c r="F76" s="232"/>
      <c r="G76" s="232"/>
      <c r="H76" s="52" t="e">
        <f>E76/B76*100-100</f>
        <v>#DIV/0!</v>
      </c>
    </row>
    <row r="77" spans="1:8" ht="16.5" customHeight="1" hidden="1">
      <c r="A77" s="111" t="s">
        <v>846</v>
      </c>
      <c r="B77" s="112">
        <f>C77+D77</f>
        <v>0</v>
      </c>
      <c r="C77" s="232"/>
      <c r="D77" s="232"/>
      <c r="E77" s="112">
        <f t="shared" si="6"/>
        <v>0</v>
      </c>
      <c r="F77" s="232"/>
      <c r="G77" s="232"/>
      <c r="H77" s="52" t="e">
        <f>E77/B77*100-100</f>
        <v>#DIV/0!</v>
      </c>
    </row>
    <row r="78" spans="1:8" ht="16.5" customHeight="1" hidden="1">
      <c r="A78" s="111" t="s">
        <v>847</v>
      </c>
      <c r="B78" s="112">
        <f>C78+D78</f>
        <v>0</v>
      </c>
      <c r="C78" s="232"/>
      <c r="D78" s="232"/>
      <c r="E78" s="112">
        <f t="shared" si="6"/>
        <v>0</v>
      </c>
      <c r="F78" s="232"/>
      <c r="G78" s="232"/>
      <c r="H78" s="52" t="e">
        <f>E78/B78*100-100</f>
        <v>#DIV/0!</v>
      </c>
    </row>
    <row r="79" spans="1:8" ht="16.5" customHeight="1" hidden="1">
      <c r="A79" s="111" t="s">
        <v>848</v>
      </c>
      <c r="B79" s="112">
        <f>C79+D79</f>
        <v>0</v>
      </c>
      <c r="C79" s="232"/>
      <c r="D79" s="232"/>
      <c r="E79" s="112">
        <f t="shared" si="6"/>
        <v>0</v>
      </c>
      <c r="F79" s="232"/>
      <c r="G79" s="232"/>
      <c r="H79" s="52" t="e">
        <f>E79/B79*100-100</f>
        <v>#DIV/0!</v>
      </c>
    </row>
    <row r="80" spans="1:8" ht="19.5" customHeight="1">
      <c r="A80" s="111" t="s">
        <v>849</v>
      </c>
      <c r="B80" s="112">
        <f>C80+D80</f>
        <v>600</v>
      </c>
      <c r="C80" s="112">
        <v>600</v>
      </c>
      <c r="D80" s="112"/>
      <c r="E80" s="112">
        <f t="shared" si="6"/>
        <v>700</v>
      </c>
      <c r="F80" s="112">
        <v>700</v>
      </c>
      <c r="G80" s="112"/>
      <c r="H80" s="52">
        <f>E80/B80*100-100</f>
        <v>16.66666666666667</v>
      </c>
    </row>
    <row r="81" spans="1:8" ht="16.5" customHeight="1" hidden="1">
      <c r="A81" s="111" t="s">
        <v>841</v>
      </c>
      <c r="B81" s="112">
        <f>C81+D81</f>
        <v>0</v>
      </c>
      <c r="C81" s="232"/>
      <c r="D81" s="232"/>
      <c r="E81" s="112">
        <f t="shared" si="6"/>
        <v>0</v>
      </c>
      <c r="F81" s="232"/>
      <c r="G81" s="232"/>
      <c r="H81" s="52" t="e">
        <f>E81/B81*100-100</f>
        <v>#DIV/0!</v>
      </c>
    </row>
    <row r="82" spans="1:8" ht="16.5" customHeight="1" hidden="1">
      <c r="A82" s="111" t="s">
        <v>810</v>
      </c>
      <c r="B82" s="112">
        <f>C82+D82</f>
        <v>0</v>
      </c>
      <c r="C82" s="232"/>
      <c r="D82" s="232"/>
      <c r="E82" s="112">
        <f t="shared" si="6"/>
        <v>0</v>
      </c>
      <c r="F82" s="232"/>
      <c r="G82" s="232"/>
      <c r="H82" s="52" t="e">
        <f>E82/B82*100-100</f>
        <v>#DIV/0!</v>
      </c>
    </row>
    <row r="83" spans="1:8" ht="16.5" customHeight="1" hidden="1">
      <c r="A83" s="111" t="s">
        <v>850</v>
      </c>
      <c r="B83" s="112">
        <f>C83+D83</f>
        <v>0</v>
      </c>
      <c r="C83" s="112"/>
      <c r="D83" s="112"/>
      <c r="E83" s="112">
        <f t="shared" si="6"/>
        <v>0</v>
      </c>
      <c r="F83" s="112"/>
      <c r="G83" s="112"/>
      <c r="H83" s="52" t="e">
        <f>E83/B83*100-100</f>
        <v>#DIV/0!</v>
      </c>
    </row>
    <row r="84" spans="1:8" ht="19.5" customHeight="1">
      <c r="A84" s="111" t="s">
        <v>851</v>
      </c>
      <c r="B84" s="110">
        <f aca="true" t="shared" si="8" ref="B84:G84">SUM(B85:B92)</f>
        <v>239</v>
      </c>
      <c r="C84" s="110">
        <f t="shared" si="8"/>
        <v>239</v>
      </c>
      <c r="D84" s="110"/>
      <c r="E84" s="110">
        <f t="shared" si="8"/>
        <v>252</v>
      </c>
      <c r="F84" s="110">
        <f t="shared" si="8"/>
        <v>252</v>
      </c>
      <c r="G84" s="110"/>
      <c r="H84" s="52">
        <f>E84/B84*100-100</f>
        <v>5.4393305439330675</v>
      </c>
    </row>
    <row r="85" spans="1:8" ht="19.5" customHeight="1">
      <c r="A85" s="111" t="s">
        <v>801</v>
      </c>
      <c r="B85" s="112">
        <f>C85+D85</f>
        <v>159</v>
      </c>
      <c r="C85" s="112">
        <v>159</v>
      </c>
      <c r="D85" s="112"/>
      <c r="E85" s="112">
        <f t="shared" si="6"/>
        <v>182</v>
      </c>
      <c r="F85" s="112">
        <v>182</v>
      </c>
      <c r="G85" s="112"/>
      <c r="H85" s="52">
        <f>E85/B85*100-100</f>
        <v>14.465408805031444</v>
      </c>
    </row>
    <row r="86" spans="1:8" ht="16.5" customHeight="1" hidden="1">
      <c r="A86" s="111" t="s">
        <v>802</v>
      </c>
      <c r="B86" s="112">
        <f>C86+D86</f>
        <v>0</v>
      </c>
      <c r="C86" s="232"/>
      <c r="D86" s="232"/>
      <c r="E86" s="112">
        <f t="shared" si="6"/>
        <v>0</v>
      </c>
      <c r="F86" s="232"/>
      <c r="G86" s="232"/>
      <c r="H86" s="52" t="e">
        <f>E86/B86*100-100</f>
        <v>#DIV/0!</v>
      </c>
    </row>
    <row r="87" spans="1:8" ht="16.5" customHeight="1" hidden="1">
      <c r="A87" s="111" t="s">
        <v>803</v>
      </c>
      <c r="B87" s="112">
        <f>C87+D87</f>
        <v>0</v>
      </c>
      <c r="C87" s="232"/>
      <c r="D87" s="232"/>
      <c r="E87" s="112">
        <f t="shared" si="6"/>
        <v>0</v>
      </c>
      <c r="F87" s="232"/>
      <c r="G87" s="232"/>
      <c r="H87" s="52" t="e">
        <f>E87/B87*100-100</f>
        <v>#DIV/0!</v>
      </c>
    </row>
    <row r="88" spans="1:8" ht="19.5" customHeight="1">
      <c r="A88" s="111" t="s">
        <v>852</v>
      </c>
      <c r="B88" s="112">
        <f>C88+D88</f>
        <v>73</v>
      </c>
      <c r="C88" s="112">
        <v>73</v>
      </c>
      <c r="D88" s="112"/>
      <c r="E88" s="112">
        <f t="shared" si="6"/>
        <v>70</v>
      </c>
      <c r="F88" s="112">
        <v>70</v>
      </c>
      <c r="G88" s="112"/>
      <c r="H88" s="52">
        <f>E88/B88*100-100</f>
        <v>-4.1095890410959015</v>
      </c>
    </row>
    <row r="89" spans="1:8" ht="16.5" customHeight="1" hidden="1">
      <c r="A89" s="111" t="s">
        <v>853</v>
      </c>
      <c r="B89" s="112">
        <f>C89+D89</f>
        <v>0</v>
      </c>
      <c r="C89" s="232"/>
      <c r="D89" s="232"/>
      <c r="E89" s="112">
        <f t="shared" si="6"/>
        <v>0</v>
      </c>
      <c r="F89" s="232"/>
      <c r="G89" s="232"/>
      <c r="H89" s="52" t="e">
        <f>E89/B89*100-100</f>
        <v>#DIV/0!</v>
      </c>
    </row>
    <row r="90" spans="1:8" ht="19.5" customHeight="1" hidden="1">
      <c r="A90" s="111" t="s">
        <v>841</v>
      </c>
      <c r="B90" s="112">
        <f>C90+D90</f>
        <v>7</v>
      </c>
      <c r="C90" s="232">
        <v>7</v>
      </c>
      <c r="D90" s="232"/>
      <c r="E90" s="112">
        <f t="shared" si="6"/>
        <v>0</v>
      </c>
      <c r="F90" s="232"/>
      <c r="G90" s="232"/>
      <c r="H90" s="52">
        <f>E90/B90*100-100</f>
        <v>-100</v>
      </c>
    </row>
    <row r="91" spans="1:8" ht="16.5" customHeight="1" hidden="1">
      <c r="A91" s="111" t="s">
        <v>810</v>
      </c>
      <c r="B91" s="112">
        <f>C91+D91</f>
        <v>0</v>
      </c>
      <c r="C91" s="232"/>
      <c r="D91" s="232"/>
      <c r="E91" s="112">
        <f t="shared" si="6"/>
        <v>0</v>
      </c>
      <c r="F91" s="232"/>
      <c r="G91" s="232"/>
      <c r="H91" s="52" t="e">
        <f>E91/B91*100-100</f>
        <v>#DIV/0!</v>
      </c>
    </row>
    <row r="92" spans="1:8" ht="16.5" customHeight="1" hidden="1">
      <c r="A92" s="111" t="s">
        <v>854</v>
      </c>
      <c r="B92" s="112">
        <f>C92+D92</f>
        <v>0</v>
      </c>
      <c r="C92" s="232"/>
      <c r="D92" s="232"/>
      <c r="E92" s="112">
        <f t="shared" si="6"/>
        <v>0</v>
      </c>
      <c r="F92" s="232"/>
      <c r="G92" s="232"/>
      <c r="H92" s="52" t="e">
        <f>E92/B92*100-100</f>
        <v>#DIV/0!</v>
      </c>
    </row>
    <row r="93" spans="1:8" ht="16.5" customHeight="1" hidden="1">
      <c r="A93" s="111" t="s">
        <v>855</v>
      </c>
      <c r="B93" s="112">
        <f>C93+D93</f>
        <v>0</v>
      </c>
      <c r="C93" s="233"/>
      <c r="D93" s="233"/>
      <c r="E93" s="112">
        <f t="shared" si="6"/>
        <v>0</v>
      </c>
      <c r="F93" s="233"/>
      <c r="G93" s="233"/>
      <c r="H93" s="52" t="e">
        <f>E93/B93*100-100</f>
        <v>#DIV/0!</v>
      </c>
    </row>
    <row r="94" spans="1:8" ht="16.5" customHeight="1" hidden="1">
      <c r="A94" s="111" t="s">
        <v>801</v>
      </c>
      <c r="B94" s="112">
        <f>C94+D94</f>
        <v>0</v>
      </c>
      <c r="C94" s="232"/>
      <c r="D94" s="232"/>
      <c r="E94" s="112">
        <f t="shared" si="6"/>
        <v>0</v>
      </c>
      <c r="F94" s="232"/>
      <c r="G94" s="232"/>
      <c r="H94" s="52" t="e">
        <f>E94/B94*100-100</f>
        <v>#DIV/0!</v>
      </c>
    </row>
    <row r="95" spans="1:8" ht="16.5" customHeight="1" hidden="1">
      <c r="A95" s="111" t="s">
        <v>802</v>
      </c>
      <c r="B95" s="112">
        <f>C95+D95</f>
        <v>0</v>
      </c>
      <c r="C95" s="232"/>
      <c r="D95" s="232"/>
      <c r="E95" s="112">
        <f t="shared" si="6"/>
        <v>0</v>
      </c>
      <c r="F95" s="232"/>
      <c r="G95" s="232"/>
      <c r="H95" s="52" t="e">
        <f>E95/B95*100-100</f>
        <v>#DIV/0!</v>
      </c>
    </row>
    <row r="96" spans="1:8" ht="16.5" customHeight="1" hidden="1">
      <c r="A96" s="111" t="s">
        <v>803</v>
      </c>
      <c r="B96" s="112">
        <f>C96+D96</f>
        <v>0</v>
      </c>
      <c r="C96" s="232"/>
      <c r="D96" s="232"/>
      <c r="E96" s="112">
        <f t="shared" si="6"/>
        <v>0</v>
      </c>
      <c r="F96" s="232"/>
      <c r="G96" s="232"/>
      <c r="H96" s="52" t="e">
        <f>E96/B96*100-100</f>
        <v>#DIV/0!</v>
      </c>
    </row>
    <row r="97" spans="1:8" ht="16.5" customHeight="1" hidden="1">
      <c r="A97" s="111" t="s">
        <v>856</v>
      </c>
      <c r="B97" s="112">
        <f>C97+D97</f>
        <v>0</v>
      </c>
      <c r="C97" s="232"/>
      <c r="D97" s="232"/>
      <c r="E97" s="112">
        <f t="shared" si="6"/>
        <v>0</v>
      </c>
      <c r="F97" s="232"/>
      <c r="G97" s="232"/>
      <c r="H97" s="52" t="e">
        <f>E97/B97*100-100</f>
        <v>#DIV/0!</v>
      </c>
    </row>
    <row r="98" spans="1:8" ht="16.5" customHeight="1" hidden="1">
      <c r="A98" s="111" t="s">
        <v>857</v>
      </c>
      <c r="B98" s="112">
        <f>C98+D98</f>
        <v>0</v>
      </c>
      <c r="C98" s="232"/>
      <c r="D98" s="232"/>
      <c r="E98" s="112">
        <f t="shared" si="6"/>
        <v>0</v>
      </c>
      <c r="F98" s="232"/>
      <c r="G98" s="232"/>
      <c r="H98" s="52" t="e">
        <f>E98/B98*100-100</f>
        <v>#DIV/0!</v>
      </c>
    </row>
    <row r="99" spans="1:8" ht="16.5" customHeight="1" hidden="1">
      <c r="A99" s="111" t="s">
        <v>858</v>
      </c>
      <c r="B99" s="112">
        <f>C99+D99</f>
        <v>0</v>
      </c>
      <c r="C99" s="232"/>
      <c r="D99" s="232"/>
      <c r="E99" s="112">
        <f t="shared" si="6"/>
        <v>0</v>
      </c>
      <c r="F99" s="232"/>
      <c r="G99" s="232"/>
      <c r="H99" s="52" t="e">
        <f>E99/B99*100-100</f>
        <v>#DIV/0!</v>
      </c>
    </row>
    <row r="100" spans="1:8" ht="16.5" customHeight="1" hidden="1">
      <c r="A100" s="111" t="s">
        <v>841</v>
      </c>
      <c r="B100" s="112">
        <f>C100+D100</f>
        <v>0</v>
      </c>
      <c r="C100" s="232"/>
      <c r="D100" s="232"/>
      <c r="E100" s="112">
        <f t="shared" si="6"/>
        <v>0</v>
      </c>
      <c r="F100" s="232"/>
      <c r="G100" s="232"/>
      <c r="H100" s="52" t="e">
        <f>E100/B100*100-100</f>
        <v>#DIV/0!</v>
      </c>
    </row>
    <row r="101" spans="1:8" ht="16.5" customHeight="1" hidden="1">
      <c r="A101" s="111" t="s">
        <v>810</v>
      </c>
      <c r="B101" s="112">
        <f>C101+D101</f>
        <v>0</v>
      </c>
      <c r="C101" s="232"/>
      <c r="D101" s="232"/>
      <c r="E101" s="112">
        <f t="shared" si="6"/>
        <v>0</v>
      </c>
      <c r="F101" s="232"/>
      <c r="G101" s="232"/>
      <c r="H101" s="52" t="e">
        <f>E101/B101*100-100</f>
        <v>#DIV/0!</v>
      </c>
    </row>
    <row r="102" spans="1:8" ht="16.5" customHeight="1" hidden="1">
      <c r="A102" s="111" t="s">
        <v>859</v>
      </c>
      <c r="B102" s="112">
        <f>C102+D102</f>
        <v>0</v>
      </c>
      <c r="C102" s="232"/>
      <c r="D102" s="232"/>
      <c r="E102" s="112">
        <f t="shared" si="6"/>
        <v>0</v>
      </c>
      <c r="F102" s="232"/>
      <c r="G102" s="232"/>
      <c r="H102" s="52" t="e">
        <f>E102/B102*100-100</f>
        <v>#DIV/0!</v>
      </c>
    </row>
    <row r="103" spans="1:8" ht="19.5" customHeight="1">
      <c r="A103" s="111" t="s">
        <v>860</v>
      </c>
      <c r="B103" s="110">
        <f aca="true" t="shared" si="9" ref="B103:G103">SUM(B104:B117)</f>
        <v>649</v>
      </c>
      <c r="C103" s="110">
        <f t="shared" si="9"/>
        <v>649</v>
      </c>
      <c r="D103" s="110"/>
      <c r="E103" s="110">
        <f t="shared" si="9"/>
        <v>665</v>
      </c>
      <c r="F103" s="110">
        <f t="shared" si="9"/>
        <v>665</v>
      </c>
      <c r="G103" s="110"/>
      <c r="H103" s="52">
        <f>E103/B103*100-100</f>
        <v>2.465331278890588</v>
      </c>
    </row>
    <row r="104" spans="1:8" ht="19.5" customHeight="1">
      <c r="A104" s="111" t="s">
        <v>801</v>
      </c>
      <c r="B104" s="112">
        <f>C104+D104</f>
        <v>440</v>
      </c>
      <c r="C104" s="232">
        <v>440</v>
      </c>
      <c r="D104" s="232"/>
      <c r="E104" s="112">
        <f t="shared" si="6"/>
        <v>458</v>
      </c>
      <c r="F104" s="232">
        <v>458</v>
      </c>
      <c r="G104" s="232"/>
      <c r="H104" s="52">
        <f>E104/B104*100-100</f>
        <v>4.0909090909090935</v>
      </c>
    </row>
    <row r="105" spans="1:8" ht="16.5" customHeight="1" hidden="1">
      <c r="A105" s="111" t="s">
        <v>802</v>
      </c>
      <c r="B105" s="112">
        <f>C105+D105</f>
        <v>0</v>
      </c>
      <c r="C105" s="232"/>
      <c r="D105" s="232"/>
      <c r="E105" s="112">
        <f t="shared" si="6"/>
        <v>0</v>
      </c>
      <c r="F105" s="232"/>
      <c r="G105" s="232"/>
      <c r="H105" s="52" t="e">
        <f>E105/B105*100-100</f>
        <v>#DIV/0!</v>
      </c>
    </row>
    <row r="106" spans="1:8" ht="16.5" customHeight="1" hidden="1">
      <c r="A106" s="111" t="s">
        <v>803</v>
      </c>
      <c r="B106" s="112">
        <f>C106+D106</f>
        <v>0</v>
      </c>
      <c r="C106" s="232"/>
      <c r="D106" s="232"/>
      <c r="E106" s="112">
        <f t="shared" si="6"/>
        <v>0</v>
      </c>
      <c r="F106" s="232"/>
      <c r="G106" s="232"/>
      <c r="H106" s="52" t="e">
        <f>E106/B106*100-100</f>
        <v>#DIV/0!</v>
      </c>
    </row>
    <row r="107" spans="1:8" ht="16.5" customHeight="1" hidden="1">
      <c r="A107" s="111" t="s">
        <v>861</v>
      </c>
      <c r="B107" s="112">
        <f>C107+D107</f>
        <v>0</v>
      </c>
      <c r="C107" s="232"/>
      <c r="D107" s="232"/>
      <c r="E107" s="112">
        <f t="shared" si="6"/>
        <v>0</v>
      </c>
      <c r="F107" s="232"/>
      <c r="G107" s="232"/>
      <c r="H107" s="52" t="e">
        <f>E107/B107*100-100</f>
        <v>#DIV/0!</v>
      </c>
    </row>
    <row r="108" spans="1:8" ht="16.5" customHeight="1" hidden="1">
      <c r="A108" s="111" t="s">
        <v>862</v>
      </c>
      <c r="B108" s="112">
        <f>C108+D108</f>
        <v>0</v>
      </c>
      <c r="C108" s="232"/>
      <c r="D108" s="232"/>
      <c r="E108" s="112">
        <f t="shared" si="6"/>
        <v>0</v>
      </c>
      <c r="F108" s="232"/>
      <c r="G108" s="232"/>
      <c r="H108" s="52" t="e">
        <f>E108/B108*100-100</f>
        <v>#DIV/0!</v>
      </c>
    </row>
    <row r="109" spans="1:8" ht="16.5" customHeight="1" hidden="1">
      <c r="A109" s="111" t="s">
        <v>863</v>
      </c>
      <c r="B109" s="112">
        <f>C109+D109</f>
        <v>0</v>
      </c>
      <c r="C109" s="232"/>
      <c r="D109" s="232"/>
      <c r="E109" s="112">
        <f t="shared" si="6"/>
        <v>0</v>
      </c>
      <c r="F109" s="232"/>
      <c r="G109" s="232"/>
      <c r="H109" s="52" t="e">
        <f>E109/B109*100-100</f>
        <v>#DIV/0!</v>
      </c>
    </row>
    <row r="110" spans="1:8" ht="16.5" customHeight="1" hidden="1">
      <c r="A110" s="111" t="s">
        <v>864</v>
      </c>
      <c r="B110" s="112">
        <f>C110+D110</f>
        <v>0</v>
      </c>
      <c r="C110" s="232"/>
      <c r="D110" s="232"/>
      <c r="E110" s="112">
        <f t="shared" si="6"/>
        <v>0</v>
      </c>
      <c r="F110" s="232"/>
      <c r="G110" s="232"/>
      <c r="H110" s="52" t="e">
        <f>E110/B110*100-100</f>
        <v>#DIV/0!</v>
      </c>
    </row>
    <row r="111" spans="1:8" ht="16.5" customHeight="1" hidden="1">
      <c r="A111" s="111" t="s">
        <v>865</v>
      </c>
      <c r="B111" s="112">
        <f>C111+D111</f>
        <v>0</v>
      </c>
      <c r="C111" s="232"/>
      <c r="D111" s="232"/>
      <c r="E111" s="112">
        <f t="shared" si="6"/>
        <v>0</v>
      </c>
      <c r="F111" s="232"/>
      <c r="G111" s="232"/>
      <c r="H111" s="52" t="e">
        <f>E111/B111*100-100</f>
        <v>#DIV/0!</v>
      </c>
    </row>
    <row r="112" spans="1:8" ht="16.5" customHeight="1" hidden="1">
      <c r="A112" s="111" t="s">
        <v>866</v>
      </c>
      <c r="B112" s="112">
        <f>C112+D112</f>
        <v>0</v>
      </c>
      <c r="C112" s="232"/>
      <c r="D112" s="232"/>
      <c r="E112" s="112">
        <f t="shared" si="6"/>
        <v>0</v>
      </c>
      <c r="F112" s="232"/>
      <c r="G112" s="232"/>
      <c r="H112" s="52" t="e">
        <f>E112/B112*100-100</f>
        <v>#DIV/0!</v>
      </c>
    </row>
    <row r="113" spans="1:8" ht="16.5" customHeight="1" hidden="1">
      <c r="A113" s="111" t="s">
        <v>867</v>
      </c>
      <c r="B113" s="112">
        <f>C113+D113</f>
        <v>0</v>
      </c>
      <c r="C113" s="232"/>
      <c r="D113" s="232"/>
      <c r="E113" s="112">
        <f t="shared" si="6"/>
        <v>0</v>
      </c>
      <c r="F113" s="232"/>
      <c r="G113" s="232"/>
      <c r="H113" s="52" t="e">
        <f>E113/B113*100-100</f>
        <v>#DIV/0!</v>
      </c>
    </row>
    <row r="114" spans="1:8" ht="16.5" customHeight="1" hidden="1">
      <c r="A114" s="111" t="s">
        <v>868</v>
      </c>
      <c r="B114" s="112">
        <f>C114+D114</f>
        <v>0</v>
      </c>
      <c r="C114" s="112"/>
      <c r="D114" s="112"/>
      <c r="E114" s="112">
        <f t="shared" si="6"/>
        <v>0</v>
      </c>
      <c r="F114" s="112"/>
      <c r="G114" s="112"/>
      <c r="H114" s="52" t="e">
        <f>E114/B114*100-100</f>
        <v>#DIV/0!</v>
      </c>
    </row>
    <row r="115" spans="1:8" ht="16.5" customHeight="1" hidden="1">
      <c r="A115" s="111" t="s">
        <v>869</v>
      </c>
      <c r="B115" s="112">
        <f>C115+D115</f>
        <v>0</v>
      </c>
      <c r="C115" s="112"/>
      <c r="D115" s="112"/>
      <c r="E115" s="112">
        <f t="shared" si="6"/>
        <v>0</v>
      </c>
      <c r="F115" s="112"/>
      <c r="G115" s="112"/>
      <c r="H115" s="52" t="e">
        <f>E115/B115*100-100</f>
        <v>#DIV/0!</v>
      </c>
    </row>
    <row r="116" spans="1:8" ht="16.5" customHeight="1" hidden="1">
      <c r="A116" s="111" t="s">
        <v>810</v>
      </c>
      <c r="B116" s="112">
        <f>C116+D116</f>
        <v>0</v>
      </c>
      <c r="C116" s="232"/>
      <c r="D116" s="232"/>
      <c r="E116" s="112">
        <f t="shared" si="6"/>
        <v>0</v>
      </c>
      <c r="F116" s="232"/>
      <c r="G116" s="232"/>
      <c r="H116" s="52" t="e">
        <f>E116/B116*100-100</f>
        <v>#DIV/0!</v>
      </c>
    </row>
    <row r="117" spans="1:8" ht="19.5" customHeight="1">
      <c r="A117" s="111" t="s">
        <v>870</v>
      </c>
      <c r="B117" s="112">
        <f>C117+D117</f>
        <v>209</v>
      </c>
      <c r="C117" s="232">
        <v>209</v>
      </c>
      <c r="D117" s="232"/>
      <c r="E117" s="112">
        <f t="shared" si="6"/>
        <v>207</v>
      </c>
      <c r="F117" s="232">
        <v>207</v>
      </c>
      <c r="G117" s="232"/>
      <c r="H117" s="52">
        <f>E117/B117*100-100</f>
        <v>-0.956937799043061</v>
      </c>
    </row>
    <row r="118" spans="1:8" ht="19.5" customHeight="1">
      <c r="A118" s="111" t="s">
        <v>871</v>
      </c>
      <c r="B118" s="110">
        <f aca="true" t="shared" si="10" ref="B118:G118">SUM(B119:B126)</f>
        <v>628</v>
      </c>
      <c r="C118" s="110">
        <f t="shared" si="10"/>
        <v>628</v>
      </c>
      <c r="D118" s="110"/>
      <c r="E118" s="110">
        <f t="shared" si="10"/>
        <v>562</v>
      </c>
      <c r="F118" s="110">
        <f t="shared" si="10"/>
        <v>562</v>
      </c>
      <c r="G118" s="110"/>
      <c r="H118" s="52">
        <f>E118/B118*100-100</f>
        <v>-10.509554140127392</v>
      </c>
    </row>
    <row r="119" spans="1:8" ht="19.5" customHeight="1">
      <c r="A119" s="111" t="s">
        <v>801</v>
      </c>
      <c r="B119" s="112">
        <f>C119+D119</f>
        <v>598</v>
      </c>
      <c r="C119" s="112">
        <v>598</v>
      </c>
      <c r="D119" s="112"/>
      <c r="E119" s="112">
        <f t="shared" si="6"/>
        <v>531</v>
      </c>
      <c r="F119" s="112">
        <v>531</v>
      </c>
      <c r="G119" s="112"/>
      <c r="H119" s="52">
        <f>E119/B119*100-100</f>
        <v>-11.20401337792643</v>
      </c>
    </row>
    <row r="120" spans="1:8" ht="16.5" customHeight="1" hidden="1">
      <c r="A120" s="111" t="s">
        <v>802</v>
      </c>
      <c r="B120" s="112">
        <f>C120+D120</f>
        <v>0</v>
      </c>
      <c r="C120" s="112"/>
      <c r="D120" s="112"/>
      <c r="E120" s="112">
        <f t="shared" si="6"/>
        <v>0</v>
      </c>
      <c r="F120" s="112"/>
      <c r="G120" s="112"/>
      <c r="H120" s="52" t="e">
        <f>E120/B120*100-100</f>
        <v>#DIV/0!</v>
      </c>
    </row>
    <row r="121" spans="1:8" ht="16.5" customHeight="1" hidden="1">
      <c r="A121" s="111" t="s">
        <v>803</v>
      </c>
      <c r="B121" s="112">
        <f>C121+D121</f>
        <v>0</v>
      </c>
      <c r="C121" s="232"/>
      <c r="D121" s="232"/>
      <c r="E121" s="112">
        <f t="shared" si="6"/>
        <v>0</v>
      </c>
      <c r="F121" s="232"/>
      <c r="G121" s="232"/>
      <c r="H121" s="52" t="e">
        <f>E121/B121*100-100</f>
        <v>#DIV/0!</v>
      </c>
    </row>
    <row r="122" spans="1:8" ht="16.5" customHeight="1" hidden="1">
      <c r="A122" s="111" t="s">
        <v>872</v>
      </c>
      <c r="B122" s="112">
        <f>C122+D122</f>
        <v>0</v>
      </c>
      <c r="C122" s="112"/>
      <c r="D122" s="112"/>
      <c r="E122" s="112">
        <f t="shared" si="6"/>
        <v>0</v>
      </c>
      <c r="F122" s="112"/>
      <c r="G122" s="112"/>
      <c r="H122" s="52" t="e">
        <f>E122/B122*100-100</f>
        <v>#DIV/0!</v>
      </c>
    </row>
    <row r="123" spans="1:8" ht="16.5" customHeight="1" hidden="1">
      <c r="A123" s="111" t="s">
        <v>873</v>
      </c>
      <c r="B123" s="112">
        <f>C123+D123</f>
        <v>0</v>
      </c>
      <c r="C123" s="232"/>
      <c r="D123" s="232"/>
      <c r="E123" s="112">
        <f t="shared" si="6"/>
        <v>0</v>
      </c>
      <c r="F123" s="232"/>
      <c r="G123" s="232"/>
      <c r="H123" s="52" t="e">
        <f>E123/B123*100-100</f>
        <v>#DIV/0!</v>
      </c>
    </row>
    <row r="124" spans="1:8" ht="16.5" customHeight="1" hidden="1">
      <c r="A124" s="111" t="s">
        <v>874</v>
      </c>
      <c r="B124" s="112">
        <f>C124+D124</f>
        <v>0</v>
      </c>
      <c r="C124" s="232"/>
      <c r="D124" s="232"/>
      <c r="E124" s="112">
        <f t="shared" si="6"/>
        <v>0</v>
      </c>
      <c r="F124" s="232"/>
      <c r="G124" s="232"/>
      <c r="H124" s="52" t="e">
        <f>E124/B124*100-100</f>
        <v>#DIV/0!</v>
      </c>
    </row>
    <row r="125" spans="1:8" ht="16.5" customHeight="1" hidden="1">
      <c r="A125" s="111" t="s">
        <v>810</v>
      </c>
      <c r="B125" s="112">
        <f>C125+D125</f>
        <v>0</v>
      </c>
      <c r="C125" s="232"/>
      <c r="D125" s="232"/>
      <c r="E125" s="112">
        <f t="shared" si="6"/>
        <v>0</v>
      </c>
      <c r="F125" s="232"/>
      <c r="G125" s="232"/>
      <c r="H125" s="52" t="e">
        <f>E125/B125*100-100</f>
        <v>#DIV/0!</v>
      </c>
    </row>
    <row r="126" spans="1:8" ht="19.5" customHeight="1">
      <c r="A126" s="111" t="s">
        <v>875</v>
      </c>
      <c r="B126" s="112">
        <f>C126+D126</f>
        <v>30</v>
      </c>
      <c r="C126" s="330">
        <v>30</v>
      </c>
      <c r="D126" s="232"/>
      <c r="E126" s="112">
        <f t="shared" si="6"/>
        <v>31</v>
      </c>
      <c r="F126" s="232">
        <v>31</v>
      </c>
      <c r="G126" s="232"/>
      <c r="H126" s="52">
        <f>E126/B126*100-100</f>
        <v>3.333333333333343</v>
      </c>
    </row>
    <row r="127" spans="1:8" ht="19.5" customHeight="1">
      <c r="A127" s="111" t="s">
        <v>876</v>
      </c>
      <c r="B127" s="110">
        <f aca="true" t="shared" si="11" ref="B127:G127">SUM(B128:B137)</f>
        <v>439</v>
      </c>
      <c r="C127" s="110">
        <f t="shared" si="11"/>
        <v>439</v>
      </c>
      <c r="D127" s="110"/>
      <c r="E127" s="110">
        <f t="shared" si="11"/>
        <v>484</v>
      </c>
      <c r="F127" s="110">
        <f t="shared" si="11"/>
        <v>484</v>
      </c>
      <c r="G127" s="110"/>
      <c r="H127" s="52">
        <f>E127/B127*100-100</f>
        <v>10.250569476082006</v>
      </c>
    </row>
    <row r="128" spans="1:8" ht="19.5" customHeight="1">
      <c r="A128" s="111" t="s">
        <v>801</v>
      </c>
      <c r="B128" s="112">
        <f>C128+D128</f>
        <v>185</v>
      </c>
      <c r="C128" s="112">
        <v>185</v>
      </c>
      <c r="D128" s="112"/>
      <c r="E128" s="112">
        <f t="shared" si="6"/>
        <v>177</v>
      </c>
      <c r="F128" s="112">
        <v>177</v>
      </c>
      <c r="G128" s="112"/>
      <c r="H128" s="52">
        <f>E128/B128*100-100</f>
        <v>-4.324324324324323</v>
      </c>
    </row>
    <row r="129" spans="1:8" ht="16.5" customHeight="1" hidden="1">
      <c r="A129" s="111" t="s">
        <v>802</v>
      </c>
      <c r="B129" s="112">
        <f>C129+D129</f>
        <v>0</v>
      </c>
      <c r="C129" s="232"/>
      <c r="D129" s="232"/>
      <c r="E129" s="112">
        <f t="shared" si="6"/>
        <v>0</v>
      </c>
      <c r="F129" s="232"/>
      <c r="G129" s="232"/>
      <c r="H129" s="52" t="e">
        <f>E129/B129*100-100</f>
        <v>#DIV/0!</v>
      </c>
    </row>
    <row r="130" spans="1:8" ht="16.5" customHeight="1" hidden="1">
      <c r="A130" s="111" t="s">
        <v>803</v>
      </c>
      <c r="B130" s="112">
        <f>C130+D130</f>
        <v>0</v>
      </c>
      <c r="C130" s="232"/>
      <c r="D130" s="232"/>
      <c r="E130" s="112">
        <f t="shared" si="6"/>
        <v>0</v>
      </c>
      <c r="F130" s="232"/>
      <c r="G130" s="232"/>
      <c r="H130" s="52" t="e">
        <f>E130/B130*100-100</f>
        <v>#DIV/0!</v>
      </c>
    </row>
    <row r="131" spans="1:8" ht="16.5" customHeight="1" hidden="1">
      <c r="A131" s="111" t="s">
        <v>877</v>
      </c>
      <c r="B131" s="112">
        <f>C131+D131</f>
        <v>0</v>
      </c>
      <c r="C131" s="232"/>
      <c r="D131" s="232"/>
      <c r="E131" s="112">
        <f t="shared" si="6"/>
        <v>0</v>
      </c>
      <c r="F131" s="232"/>
      <c r="G131" s="232"/>
      <c r="H131" s="52" t="e">
        <f>E131/B131*100-100</f>
        <v>#DIV/0!</v>
      </c>
    </row>
    <row r="132" spans="1:8" ht="16.5" customHeight="1" hidden="1">
      <c r="A132" s="111" t="s">
        <v>878</v>
      </c>
      <c r="B132" s="112">
        <f>C132+D132</f>
        <v>0</v>
      </c>
      <c r="C132" s="232"/>
      <c r="D132" s="232"/>
      <c r="E132" s="112">
        <f t="shared" si="6"/>
        <v>0</v>
      </c>
      <c r="F132" s="232"/>
      <c r="G132" s="232"/>
      <c r="H132" s="52" t="e">
        <f>E132/B132*100-100</f>
        <v>#DIV/0!</v>
      </c>
    </row>
    <row r="133" spans="1:8" ht="16.5" customHeight="1" hidden="1">
      <c r="A133" s="111" t="s">
        <v>879</v>
      </c>
      <c r="B133" s="112">
        <f>C133+D133</f>
        <v>0</v>
      </c>
      <c r="C133" s="232"/>
      <c r="D133" s="232"/>
      <c r="E133" s="112">
        <f t="shared" si="6"/>
        <v>0</v>
      </c>
      <c r="F133" s="232"/>
      <c r="G133" s="232"/>
      <c r="H133" s="52" t="e">
        <f>E133/B133*100-100</f>
        <v>#DIV/0!</v>
      </c>
    </row>
    <row r="134" spans="1:8" ht="16.5" customHeight="1" hidden="1">
      <c r="A134" s="111" t="s">
        <v>880</v>
      </c>
      <c r="B134" s="112">
        <f>C134+D134</f>
        <v>0</v>
      </c>
      <c r="C134" s="112"/>
      <c r="D134" s="112"/>
      <c r="E134" s="112">
        <f t="shared" si="6"/>
        <v>0</v>
      </c>
      <c r="F134" s="112"/>
      <c r="G134" s="112"/>
      <c r="H134" s="52" t="e">
        <f>E134/B134*100-100</f>
        <v>#DIV/0!</v>
      </c>
    </row>
    <row r="135" spans="1:8" ht="19.5" customHeight="1">
      <c r="A135" s="111" t="s">
        <v>881</v>
      </c>
      <c r="B135" s="112">
        <f>C135+D135</f>
        <v>239</v>
      </c>
      <c r="C135" s="112">
        <v>239</v>
      </c>
      <c r="D135" s="112"/>
      <c r="E135" s="112">
        <f aca="true" t="shared" si="12" ref="E135:E198">F135+G135</f>
        <v>240</v>
      </c>
      <c r="F135" s="112">
        <v>240</v>
      </c>
      <c r="G135" s="112"/>
      <c r="H135" s="52">
        <f>E135/B135*100-100</f>
        <v>0.4184100418409997</v>
      </c>
    </row>
    <row r="136" spans="1:8" ht="16.5" customHeight="1" hidden="1">
      <c r="A136" s="111" t="s">
        <v>810</v>
      </c>
      <c r="B136" s="112">
        <f>C136+D136</f>
        <v>0</v>
      </c>
      <c r="C136" s="112"/>
      <c r="D136" s="112"/>
      <c r="E136" s="112">
        <f t="shared" si="12"/>
        <v>0</v>
      </c>
      <c r="F136" s="112"/>
      <c r="G136" s="112"/>
      <c r="H136" s="52" t="e">
        <f>E136/B136*100-100</f>
        <v>#DIV/0!</v>
      </c>
    </row>
    <row r="137" spans="1:8" ht="19.5" customHeight="1">
      <c r="A137" s="111" t="s">
        <v>882</v>
      </c>
      <c r="B137" s="112">
        <f>C137+D137</f>
        <v>15</v>
      </c>
      <c r="C137" s="112">
        <v>15</v>
      </c>
      <c r="D137" s="112"/>
      <c r="E137" s="112">
        <f t="shared" si="12"/>
        <v>67</v>
      </c>
      <c r="F137" s="112">
        <v>67</v>
      </c>
      <c r="G137" s="112"/>
      <c r="H137" s="52">
        <f>E137/B137*100-100</f>
        <v>346.6666666666667</v>
      </c>
    </row>
    <row r="138" spans="1:8" ht="16.5" customHeight="1" hidden="1">
      <c r="A138" s="111" t="s">
        <v>883</v>
      </c>
      <c r="B138" s="112">
        <f>C138+D138</f>
        <v>0</v>
      </c>
      <c r="C138" s="233"/>
      <c r="D138" s="233"/>
      <c r="E138" s="112">
        <f t="shared" si="12"/>
        <v>0</v>
      </c>
      <c r="F138" s="233"/>
      <c r="G138" s="233"/>
      <c r="H138" s="52" t="e">
        <f>E138/B138*100-100</f>
        <v>#DIV/0!</v>
      </c>
    </row>
    <row r="139" spans="1:8" ht="16.5" customHeight="1" hidden="1">
      <c r="A139" s="111" t="s">
        <v>801</v>
      </c>
      <c r="B139" s="112">
        <f>C139+D139</f>
        <v>0</v>
      </c>
      <c r="C139" s="232"/>
      <c r="D139" s="232"/>
      <c r="E139" s="112">
        <f t="shared" si="12"/>
        <v>0</v>
      </c>
      <c r="F139" s="232"/>
      <c r="G139" s="232"/>
      <c r="H139" s="52" t="e">
        <f>E139/B139*100-100</f>
        <v>#DIV/0!</v>
      </c>
    </row>
    <row r="140" spans="1:8" ht="16.5" customHeight="1" hidden="1">
      <c r="A140" s="111" t="s">
        <v>802</v>
      </c>
      <c r="B140" s="112">
        <f>C140+D140</f>
        <v>0</v>
      </c>
      <c r="C140" s="232"/>
      <c r="D140" s="232"/>
      <c r="E140" s="112">
        <f t="shared" si="12"/>
        <v>0</v>
      </c>
      <c r="F140" s="232"/>
      <c r="G140" s="232"/>
      <c r="H140" s="52" t="e">
        <f>E140/B140*100-100</f>
        <v>#DIV/0!</v>
      </c>
    </row>
    <row r="141" spans="1:8" ht="16.5" customHeight="1" hidden="1">
      <c r="A141" s="111" t="s">
        <v>803</v>
      </c>
      <c r="B141" s="112">
        <f>C141+D141</f>
        <v>0</v>
      </c>
      <c r="C141" s="232"/>
      <c r="D141" s="232"/>
      <c r="E141" s="112">
        <f t="shared" si="12"/>
        <v>0</v>
      </c>
      <c r="F141" s="232"/>
      <c r="G141" s="232"/>
      <c r="H141" s="52" t="e">
        <f>E141/B141*100-100</f>
        <v>#DIV/0!</v>
      </c>
    </row>
    <row r="142" spans="1:8" ht="16.5" customHeight="1" hidden="1">
      <c r="A142" s="111" t="s">
        <v>884</v>
      </c>
      <c r="B142" s="112">
        <f>C142+D142</f>
        <v>0</v>
      </c>
      <c r="C142" s="232"/>
      <c r="D142" s="232"/>
      <c r="E142" s="112">
        <f t="shared" si="12"/>
        <v>0</v>
      </c>
      <c r="F142" s="232"/>
      <c r="G142" s="232"/>
      <c r="H142" s="52" t="e">
        <f>E142/B142*100-100</f>
        <v>#DIV/0!</v>
      </c>
    </row>
    <row r="143" spans="1:8" ht="16.5" customHeight="1" hidden="1">
      <c r="A143" s="111" t="s">
        <v>885</v>
      </c>
      <c r="B143" s="112">
        <f>C143+D143</f>
        <v>0</v>
      </c>
      <c r="C143" s="232"/>
      <c r="D143" s="232"/>
      <c r="E143" s="112">
        <f t="shared" si="12"/>
        <v>0</v>
      </c>
      <c r="F143" s="232"/>
      <c r="G143" s="232"/>
      <c r="H143" s="52" t="e">
        <f>E143/B143*100-100</f>
        <v>#DIV/0!</v>
      </c>
    </row>
    <row r="144" spans="1:8" ht="16.5" customHeight="1" hidden="1">
      <c r="A144" s="111" t="s">
        <v>886</v>
      </c>
      <c r="B144" s="112">
        <f>C144+D144</f>
        <v>0</v>
      </c>
      <c r="C144" s="232"/>
      <c r="D144" s="232"/>
      <c r="E144" s="112">
        <f t="shared" si="12"/>
        <v>0</v>
      </c>
      <c r="F144" s="232"/>
      <c r="G144" s="232"/>
      <c r="H144" s="52" t="e">
        <f>E144/B144*100-100</f>
        <v>#DIV/0!</v>
      </c>
    </row>
    <row r="145" spans="1:8" ht="16.5" customHeight="1" hidden="1">
      <c r="A145" s="111" t="s">
        <v>887</v>
      </c>
      <c r="B145" s="112">
        <f>C145+D145</f>
        <v>0</v>
      </c>
      <c r="C145" s="232"/>
      <c r="D145" s="232"/>
      <c r="E145" s="112">
        <f t="shared" si="12"/>
        <v>0</v>
      </c>
      <c r="F145" s="232"/>
      <c r="G145" s="232"/>
      <c r="H145" s="52" t="e">
        <f>E145/B145*100-100</f>
        <v>#DIV/0!</v>
      </c>
    </row>
    <row r="146" spans="1:8" ht="16.5" customHeight="1" hidden="1">
      <c r="A146" s="111" t="s">
        <v>888</v>
      </c>
      <c r="B146" s="112">
        <f>C146+D146</f>
        <v>0</v>
      </c>
      <c r="C146" s="232"/>
      <c r="D146" s="232"/>
      <c r="E146" s="112">
        <f t="shared" si="12"/>
        <v>0</v>
      </c>
      <c r="F146" s="232"/>
      <c r="G146" s="232"/>
      <c r="H146" s="52" t="e">
        <f>E146/B146*100-100</f>
        <v>#DIV/0!</v>
      </c>
    </row>
    <row r="147" spans="1:8" ht="16.5" customHeight="1" hidden="1">
      <c r="A147" s="111" t="s">
        <v>889</v>
      </c>
      <c r="B147" s="112">
        <f>C147+D147</f>
        <v>0</v>
      </c>
      <c r="C147" s="232"/>
      <c r="D147" s="232"/>
      <c r="E147" s="112">
        <f t="shared" si="12"/>
        <v>0</v>
      </c>
      <c r="F147" s="232"/>
      <c r="G147" s="232"/>
      <c r="H147" s="52" t="e">
        <f>E147/B147*100-100</f>
        <v>#DIV/0!</v>
      </c>
    </row>
    <row r="148" spans="1:8" ht="16.5" customHeight="1" hidden="1">
      <c r="A148" s="111" t="s">
        <v>810</v>
      </c>
      <c r="B148" s="112">
        <f>C148+D148</f>
        <v>0</v>
      </c>
      <c r="C148" s="232"/>
      <c r="D148" s="232"/>
      <c r="E148" s="112">
        <f t="shared" si="12"/>
        <v>0</v>
      </c>
      <c r="F148" s="232"/>
      <c r="G148" s="232"/>
      <c r="H148" s="52" t="e">
        <f>E148/B148*100-100</f>
        <v>#DIV/0!</v>
      </c>
    </row>
    <row r="149" spans="1:8" ht="16.5" customHeight="1" hidden="1">
      <c r="A149" s="111" t="s">
        <v>890</v>
      </c>
      <c r="B149" s="112">
        <f>C149+D149</f>
        <v>0</v>
      </c>
      <c r="C149" s="232"/>
      <c r="D149" s="232"/>
      <c r="E149" s="112">
        <f t="shared" si="12"/>
        <v>0</v>
      </c>
      <c r="F149" s="232"/>
      <c r="G149" s="232"/>
      <c r="H149" s="52" t="e">
        <f>E149/B149*100-100</f>
        <v>#DIV/0!</v>
      </c>
    </row>
    <row r="150" spans="1:8" ht="16.5" customHeight="1" hidden="1">
      <c r="A150" s="111" t="s">
        <v>893</v>
      </c>
      <c r="B150" s="112">
        <f>C150+D150</f>
        <v>0</v>
      </c>
      <c r="C150" s="110"/>
      <c r="D150" s="110"/>
      <c r="E150" s="112">
        <f t="shared" si="12"/>
        <v>0</v>
      </c>
      <c r="F150" s="110"/>
      <c r="G150" s="110"/>
      <c r="H150" s="52" t="e">
        <f>E150/B150*100-100</f>
        <v>#DIV/0!</v>
      </c>
    </row>
    <row r="151" spans="1:8" ht="16.5" customHeight="1" hidden="1">
      <c r="A151" s="111" t="s">
        <v>801</v>
      </c>
      <c r="B151" s="112">
        <f>C151+D151</f>
        <v>0</v>
      </c>
      <c r="C151" s="232"/>
      <c r="D151" s="232"/>
      <c r="E151" s="112">
        <f t="shared" si="12"/>
        <v>0</v>
      </c>
      <c r="F151" s="232"/>
      <c r="G151" s="232"/>
      <c r="H151" s="52" t="e">
        <f>E151/B151*100-100</f>
        <v>#DIV/0!</v>
      </c>
    </row>
    <row r="152" spans="1:8" ht="16.5" customHeight="1" hidden="1">
      <c r="A152" s="111" t="s">
        <v>802</v>
      </c>
      <c r="B152" s="112">
        <f>C152+D152</f>
        <v>0</v>
      </c>
      <c r="C152" s="232"/>
      <c r="D152" s="232"/>
      <c r="E152" s="112">
        <f t="shared" si="12"/>
        <v>0</v>
      </c>
      <c r="F152" s="232"/>
      <c r="G152" s="232"/>
      <c r="H152" s="52" t="e">
        <f>E152/B152*100-100</f>
        <v>#DIV/0!</v>
      </c>
    </row>
    <row r="153" spans="1:8" ht="16.5" customHeight="1" hidden="1">
      <c r="A153" s="111" t="s">
        <v>803</v>
      </c>
      <c r="B153" s="112">
        <f>C153+D153</f>
        <v>0</v>
      </c>
      <c r="C153" s="232"/>
      <c r="D153" s="232"/>
      <c r="E153" s="112">
        <f t="shared" si="12"/>
        <v>0</v>
      </c>
      <c r="F153" s="232"/>
      <c r="G153" s="232"/>
      <c r="H153" s="52" t="e">
        <f>E153/B153*100-100</f>
        <v>#DIV/0!</v>
      </c>
    </row>
    <row r="154" spans="1:8" ht="16.5" customHeight="1" hidden="1">
      <c r="A154" s="111" t="s">
        <v>894</v>
      </c>
      <c r="B154" s="112">
        <f>C154+D154</f>
        <v>0</v>
      </c>
      <c r="C154" s="232"/>
      <c r="D154" s="232"/>
      <c r="E154" s="112">
        <f t="shared" si="12"/>
        <v>0</v>
      </c>
      <c r="F154" s="232"/>
      <c r="G154" s="232"/>
      <c r="H154" s="52" t="e">
        <f>E154/B154*100-100</f>
        <v>#DIV/0!</v>
      </c>
    </row>
    <row r="155" spans="1:8" ht="16.5" customHeight="1" hidden="1">
      <c r="A155" s="111" t="s">
        <v>810</v>
      </c>
      <c r="B155" s="112">
        <f>C155+D155</f>
        <v>0</v>
      </c>
      <c r="C155" s="232"/>
      <c r="D155" s="232"/>
      <c r="E155" s="112">
        <f t="shared" si="12"/>
        <v>0</v>
      </c>
      <c r="F155" s="232"/>
      <c r="G155" s="232"/>
      <c r="H155" s="52" t="e">
        <f>E155/B155*100-100</f>
        <v>#DIV/0!</v>
      </c>
    </row>
    <row r="156" spans="1:8" ht="16.5" customHeight="1" hidden="1">
      <c r="A156" s="111" t="s">
        <v>895</v>
      </c>
      <c r="B156" s="112">
        <f>C156+D156</f>
        <v>0</v>
      </c>
      <c r="C156" s="112"/>
      <c r="D156" s="112"/>
      <c r="E156" s="112">
        <f t="shared" si="12"/>
        <v>0</v>
      </c>
      <c r="F156" s="112"/>
      <c r="G156" s="112"/>
      <c r="H156" s="52" t="e">
        <f>E156/B156*100-100</f>
        <v>#DIV/0!</v>
      </c>
    </row>
    <row r="157" spans="1:8" ht="16.5" customHeight="1" hidden="1">
      <c r="A157" s="111" t="s">
        <v>896</v>
      </c>
      <c r="B157" s="112">
        <f>C157+D157</f>
        <v>0</v>
      </c>
      <c r="C157" s="233"/>
      <c r="D157" s="233"/>
      <c r="E157" s="112">
        <f t="shared" si="12"/>
        <v>0</v>
      </c>
      <c r="F157" s="233"/>
      <c r="G157" s="233"/>
      <c r="H157" s="52" t="e">
        <f>E157/B157*100-100</f>
        <v>#DIV/0!</v>
      </c>
    </row>
    <row r="158" spans="1:8" ht="16.5" customHeight="1" hidden="1">
      <c r="A158" s="111" t="s">
        <v>801</v>
      </c>
      <c r="B158" s="112">
        <f>C158+D158</f>
        <v>0</v>
      </c>
      <c r="C158" s="232"/>
      <c r="D158" s="232"/>
      <c r="E158" s="112">
        <f t="shared" si="12"/>
        <v>0</v>
      </c>
      <c r="F158" s="232"/>
      <c r="G158" s="232"/>
      <c r="H158" s="52" t="e">
        <f>E158/B158*100-100</f>
        <v>#DIV/0!</v>
      </c>
    </row>
    <row r="159" spans="1:8" ht="16.5" customHeight="1" hidden="1">
      <c r="A159" s="111" t="s">
        <v>802</v>
      </c>
      <c r="B159" s="112">
        <f>C159+D159</f>
        <v>0</v>
      </c>
      <c r="C159" s="232"/>
      <c r="D159" s="232"/>
      <c r="E159" s="112">
        <f t="shared" si="12"/>
        <v>0</v>
      </c>
      <c r="F159" s="232"/>
      <c r="G159" s="232"/>
      <c r="H159" s="52" t="e">
        <f>E159/B159*100-100</f>
        <v>#DIV/0!</v>
      </c>
    </row>
    <row r="160" spans="1:8" ht="16.5" customHeight="1" hidden="1">
      <c r="A160" s="111" t="s">
        <v>803</v>
      </c>
      <c r="B160" s="112">
        <f>C160+D160</f>
        <v>0</v>
      </c>
      <c r="C160" s="232"/>
      <c r="D160" s="232"/>
      <c r="E160" s="112">
        <f t="shared" si="12"/>
        <v>0</v>
      </c>
      <c r="F160" s="232"/>
      <c r="G160" s="232"/>
      <c r="H160" s="52" t="e">
        <f>E160/B160*100-100</f>
        <v>#DIV/0!</v>
      </c>
    </row>
    <row r="161" spans="1:8" ht="16.5" customHeight="1" hidden="1">
      <c r="A161" s="111" t="s">
        <v>897</v>
      </c>
      <c r="B161" s="112">
        <f>C161+D161</f>
        <v>0</v>
      </c>
      <c r="C161" s="232"/>
      <c r="D161" s="232"/>
      <c r="E161" s="112">
        <f t="shared" si="12"/>
        <v>0</v>
      </c>
      <c r="F161" s="232"/>
      <c r="G161" s="232"/>
      <c r="H161" s="52" t="e">
        <f>E161/B161*100-100</f>
        <v>#DIV/0!</v>
      </c>
    </row>
    <row r="162" spans="1:8" ht="16.5" customHeight="1" hidden="1">
      <c r="A162" s="111" t="s">
        <v>810</v>
      </c>
      <c r="B162" s="112">
        <f>C162+D162</f>
        <v>0</v>
      </c>
      <c r="C162" s="232"/>
      <c r="D162" s="232"/>
      <c r="E162" s="112">
        <f t="shared" si="12"/>
        <v>0</v>
      </c>
      <c r="F162" s="232"/>
      <c r="G162" s="232"/>
      <c r="H162" s="52" t="e">
        <f>E162/B162*100-100</f>
        <v>#DIV/0!</v>
      </c>
    </row>
    <row r="163" spans="1:8" ht="16.5" customHeight="1" hidden="1">
      <c r="A163" s="111" t="s">
        <v>898</v>
      </c>
      <c r="B163" s="112">
        <f>C163+D163</f>
        <v>0</v>
      </c>
      <c r="C163" s="232"/>
      <c r="D163" s="232"/>
      <c r="E163" s="112">
        <f t="shared" si="12"/>
        <v>0</v>
      </c>
      <c r="F163" s="232"/>
      <c r="G163" s="232"/>
      <c r="H163" s="52" t="e">
        <f>E163/B163*100-100</f>
        <v>#DIV/0!</v>
      </c>
    </row>
    <row r="164" spans="1:8" ht="16.5" customHeight="1" hidden="1">
      <c r="A164" s="111" t="s">
        <v>899</v>
      </c>
      <c r="B164" s="112">
        <f>C164+D164</f>
        <v>0</v>
      </c>
      <c r="C164" s="233"/>
      <c r="D164" s="233"/>
      <c r="E164" s="112">
        <f t="shared" si="12"/>
        <v>0</v>
      </c>
      <c r="F164" s="233"/>
      <c r="G164" s="233"/>
      <c r="H164" s="52" t="e">
        <f>E164/B164*100-100</f>
        <v>#DIV/0!</v>
      </c>
    </row>
    <row r="165" spans="1:8" ht="16.5" customHeight="1" hidden="1">
      <c r="A165" s="111" t="s">
        <v>801</v>
      </c>
      <c r="B165" s="112">
        <f>C165+D165</f>
        <v>0</v>
      </c>
      <c r="C165" s="232"/>
      <c r="D165" s="232"/>
      <c r="E165" s="112">
        <f t="shared" si="12"/>
        <v>0</v>
      </c>
      <c r="F165" s="232"/>
      <c r="G165" s="232"/>
      <c r="H165" s="52" t="e">
        <f>E165/B165*100-100</f>
        <v>#DIV/0!</v>
      </c>
    </row>
    <row r="166" spans="1:8" ht="16.5" customHeight="1" hidden="1">
      <c r="A166" s="111" t="s">
        <v>802</v>
      </c>
      <c r="B166" s="112">
        <f>C166+D166</f>
        <v>0</v>
      </c>
      <c r="C166" s="232"/>
      <c r="D166" s="232"/>
      <c r="E166" s="112">
        <f t="shared" si="12"/>
        <v>0</v>
      </c>
      <c r="F166" s="232"/>
      <c r="G166" s="232"/>
      <c r="H166" s="52" t="e">
        <f>E166/B166*100-100</f>
        <v>#DIV/0!</v>
      </c>
    </row>
    <row r="167" spans="1:8" ht="16.5" customHeight="1" hidden="1">
      <c r="A167" s="111" t="s">
        <v>803</v>
      </c>
      <c r="B167" s="112">
        <f>C167+D167</f>
        <v>0</v>
      </c>
      <c r="C167" s="232"/>
      <c r="D167" s="232"/>
      <c r="E167" s="112">
        <f t="shared" si="12"/>
        <v>0</v>
      </c>
      <c r="F167" s="232"/>
      <c r="G167" s="232"/>
      <c r="H167" s="52" t="e">
        <f>E167/B167*100-100</f>
        <v>#DIV/0!</v>
      </c>
    </row>
    <row r="168" spans="1:8" ht="16.5" customHeight="1" hidden="1">
      <c r="A168" s="111" t="s">
        <v>900</v>
      </c>
      <c r="B168" s="112">
        <f>C168+D168</f>
        <v>0</v>
      </c>
      <c r="C168" s="232"/>
      <c r="D168" s="232"/>
      <c r="E168" s="112">
        <f t="shared" si="12"/>
        <v>0</v>
      </c>
      <c r="F168" s="232"/>
      <c r="G168" s="232"/>
      <c r="H168" s="52" t="e">
        <f>E168/B168*100-100</f>
        <v>#DIV/0!</v>
      </c>
    </row>
    <row r="169" spans="1:8" ht="16.5" customHeight="1" hidden="1">
      <c r="A169" s="111" t="s">
        <v>901</v>
      </c>
      <c r="B169" s="112">
        <f>C169+D169</f>
        <v>0</v>
      </c>
      <c r="C169" s="232"/>
      <c r="D169" s="232"/>
      <c r="E169" s="112">
        <f t="shared" si="12"/>
        <v>0</v>
      </c>
      <c r="F169" s="232"/>
      <c r="G169" s="232"/>
      <c r="H169" s="52" t="e">
        <f>E169/B169*100-100</f>
        <v>#DIV/0!</v>
      </c>
    </row>
    <row r="170" spans="1:8" ht="16.5" customHeight="1" hidden="1">
      <c r="A170" s="111" t="s">
        <v>902</v>
      </c>
      <c r="B170" s="112">
        <f>C170+D170</f>
        <v>0</v>
      </c>
      <c r="C170" s="232"/>
      <c r="D170" s="232"/>
      <c r="E170" s="112">
        <f t="shared" si="12"/>
        <v>0</v>
      </c>
      <c r="F170" s="232"/>
      <c r="G170" s="232"/>
      <c r="H170" s="52" t="e">
        <f>E170/B170*100-100</f>
        <v>#DIV/0!</v>
      </c>
    </row>
    <row r="171" spans="1:8" ht="16.5" customHeight="1" hidden="1">
      <c r="A171" s="111" t="s">
        <v>810</v>
      </c>
      <c r="B171" s="112">
        <f>C171+D171</f>
        <v>0</v>
      </c>
      <c r="C171" s="232"/>
      <c r="D171" s="232"/>
      <c r="E171" s="112">
        <f t="shared" si="12"/>
        <v>0</v>
      </c>
      <c r="F171" s="232"/>
      <c r="G171" s="232"/>
      <c r="H171" s="52" t="e">
        <f>E171/B171*100-100</f>
        <v>#DIV/0!</v>
      </c>
    </row>
    <row r="172" spans="1:8" ht="16.5" customHeight="1" hidden="1">
      <c r="A172" s="111" t="s">
        <v>903</v>
      </c>
      <c r="B172" s="112">
        <f>C172+D172</f>
        <v>0</v>
      </c>
      <c r="C172" s="232"/>
      <c r="D172" s="232"/>
      <c r="E172" s="112">
        <f t="shared" si="12"/>
        <v>0</v>
      </c>
      <c r="F172" s="232"/>
      <c r="G172" s="232"/>
      <c r="H172" s="52" t="e">
        <f>E172/B172*100-100</f>
        <v>#DIV/0!</v>
      </c>
    </row>
    <row r="173" spans="1:8" ht="19.5" customHeight="1">
      <c r="A173" s="111" t="s">
        <v>904</v>
      </c>
      <c r="B173" s="110">
        <f aca="true" t="shared" si="13" ref="B173:G173">SUM(B174:B178)</f>
        <v>85</v>
      </c>
      <c r="C173" s="110">
        <f t="shared" si="13"/>
        <v>85</v>
      </c>
      <c r="D173" s="110"/>
      <c r="E173" s="110">
        <v>54</v>
      </c>
      <c r="F173" s="110">
        <f t="shared" si="13"/>
        <v>54</v>
      </c>
      <c r="G173" s="110"/>
      <c r="H173" s="52">
        <f>E173/B173*100-100</f>
        <v>-36.47058823529412</v>
      </c>
    </row>
    <row r="174" spans="1:8" ht="16.5" customHeight="1" hidden="1">
      <c r="A174" s="111" t="s">
        <v>801</v>
      </c>
      <c r="B174" s="112">
        <f>C174+D174</f>
        <v>0</v>
      </c>
      <c r="C174" s="112"/>
      <c r="D174" s="112"/>
      <c r="E174" s="112">
        <f t="shared" si="12"/>
        <v>0</v>
      </c>
      <c r="F174" s="112"/>
      <c r="G174" s="112"/>
      <c r="H174" s="52" t="e">
        <f>E174/B174*100-100</f>
        <v>#DIV/0!</v>
      </c>
    </row>
    <row r="175" spans="1:8" ht="16.5" customHeight="1" hidden="1">
      <c r="A175" s="111" t="s">
        <v>802</v>
      </c>
      <c r="B175" s="112">
        <f>C175+D175</f>
        <v>0</v>
      </c>
      <c r="C175" s="232"/>
      <c r="D175" s="232"/>
      <c r="E175" s="112">
        <f t="shared" si="12"/>
        <v>0</v>
      </c>
      <c r="F175" s="232"/>
      <c r="G175" s="232"/>
      <c r="H175" s="52" t="e">
        <f>E175/B175*100-100</f>
        <v>#DIV/0!</v>
      </c>
    </row>
    <row r="176" spans="1:8" ht="16.5" customHeight="1" hidden="1">
      <c r="A176" s="111" t="s">
        <v>803</v>
      </c>
      <c r="B176" s="112">
        <f>C176+D176</f>
        <v>0</v>
      </c>
      <c r="C176" s="232"/>
      <c r="D176" s="232"/>
      <c r="E176" s="112">
        <f t="shared" si="12"/>
        <v>0</v>
      </c>
      <c r="F176" s="232"/>
      <c r="G176" s="232"/>
      <c r="H176" s="52" t="e">
        <f>E176/B176*100-100</f>
        <v>#DIV/0!</v>
      </c>
    </row>
    <row r="177" spans="1:8" ht="19.5" customHeight="1">
      <c r="A177" s="111" t="s">
        <v>905</v>
      </c>
      <c r="B177" s="112">
        <f>C177+D177</f>
        <v>85</v>
      </c>
      <c r="C177" s="112">
        <v>85</v>
      </c>
      <c r="D177" s="112"/>
      <c r="E177" s="112">
        <f t="shared" si="12"/>
        <v>54</v>
      </c>
      <c r="F177" s="112">
        <v>54</v>
      </c>
      <c r="G177" s="112"/>
      <c r="H177" s="52">
        <f>E177/B177*100-100</f>
        <v>-36.47058823529412</v>
      </c>
    </row>
    <row r="178" spans="1:8" ht="16.5" customHeight="1" hidden="1">
      <c r="A178" s="111" t="s">
        <v>906</v>
      </c>
      <c r="B178" s="112">
        <f>C178+D178</f>
        <v>0</v>
      </c>
      <c r="C178" s="232"/>
      <c r="D178" s="232"/>
      <c r="E178" s="112">
        <f t="shared" si="12"/>
        <v>0</v>
      </c>
      <c r="F178" s="232"/>
      <c r="G178" s="232"/>
      <c r="H178" s="52" t="e">
        <f>E178/B178*100-100</f>
        <v>#DIV/0!</v>
      </c>
    </row>
    <row r="179" spans="1:8" ht="19.5" customHeight="1">
      <c r="A179" s="111" t="s">
        <v>907</v>
      </c>
      <c r="B179" s="110">
        <f aca="true" t="shared" si="14" ref="B179:G179">SUM(B180:B185)</f>
        <v>93</v>
      </c>
      <c r="C179" s="110">
        <f t="shared" si="14"/>
        <v>93</v>
      </c>
      <c r="D179" s="110"/>
      <c r="E179" s="110">
        <f t="shared" si="14"/>
        <v>56</v>
      </c>
      <c r="F179" s="110">
        <f t="shared" si="14"/>
        <v>56</v>
      </c>
      <c r="G179" s="110"/>
      <c r="H179" s="52">
        <f>E179/B179*100-100</f>
        <v>-39.784946236559136</v>
      </c>
    </row>
    <row r="180" spans="1:8" ht="19.5" customHeight="1">
      <c r="A180" s="111" t="s">
        <v>801</v>
      </c>
      <c r="B180" s="112">
        <f>C180+D180</f>
        <v>58</v>
      </c>
      <c r="C180" s="112">
        <v>58</v>
      </c>
      <c r="D180" s="112"/>
      <c r="E180" s="112">
        <f t="shared" si="12"/>
        <v>52</v>
      </c>
      <c r="F180" s="112">
        <v>52</v>
      </c>
      <c r="G180" s="112"/>
      <c r="H180" s="52">
        <f>E180/B180*100-100</f>
        <v>-10.34482758620689</v>
      </c>
    </row>
    <row r="181" spans="1:8" ht="16.5" customHeight="1" hidden="1">
      <c r="A181" s="111" t="s">
        <v>802</v>
      </c>
      <c r="B181" s="112">
        <f>C181+D181</f>
        <v>0</v>
      </c>
      <c r="C181" s="112"/>
      <c r="D181" s="112"/>
      <c r="E181" s="112">
        <f t="shared" si="12"/>
        <v>0</v>
      </c>
      <c r="F181" s="112"/>
      <c r="G181" s="112"/>
      <c r="H181" s="52" t="e">
        <f>E181/B181*100-100</f>
        <v>#DIV/0!</v>
      </c>
    </row>
    <row r="182" spans="1:8" ht="16.5" customHeight="1" hidden="1">
      <c r="A182" s="111" t="s">
        <v>803</v>
      </c>
      <c r="B182" s="112">
        <f>C182+D182</f>
        <v>0</v>
      </c>
      <c r="C182" s="232"/>
      <c r="D182" s="232"/>
      <c r="E182" s="112">
        <f t="shared" si="12"/>
        <v>0</v>
      </c>
      <c r="F182" s="232"/>
      <c r="G182" s="232"/>
      <c r="H182" s="52" t="e">
        <f>E182/B182*100-100</f>
        <v>#DIV/0!</v>
      </c>
    </row>
    <row r="183" spans="1:8" ht="16.5" customHeight="1" hidden="1">
      <c r="A183" s="111" t="s">
        <v>814</v>
      </c>
      <c r="B183" s="112">
        <f>C183+D183</f>
        <v>0</v>
      </c>
      <c r="C183" s="112"/>
      <c r="D183" s="112"/>
      <c r="E183" s="112">
        <f t="shared" si="12"/>
        <v>0</v>
      </c>
      <c r="F183" s="112"/>
      <c r="G183" s="112"/>
      <c r="H183" s="52" t="e">
        <f>E183/B183*100-100</f>
        <v>#DIV/0!</v>
      </c>
    </row>
    <row r="184" spans="1:8" ht="16.5" customHeight="1" hidden="1">
      <c r="A184" s="111" t="s">
        <v>810</v>
      </c>
      <c r="B184" s="112">
        <f>C184+D184</f>
        <v>0</v>
      </c>
      <c r="C184" s="232"/>
      <c r="D184" s="232"/>
      <c r="E184" s="112">
        <f t="shared" si="12"/>
        <v>0</v>
      </c>
      <c r="F184" s="232"/>
      <c r="G184" s="232"/>
      <c r="H184" s="52" t="e">
        <f>E184/B184*100-100</f>
        <v>#DIV/0!</v>
      </c>
    </row>
    <row r="185" spans="1:8" ht="19.5" customHeight="1">
      <c r="A185" s="111" t="s">
        <v>908</v>
      </c>
      <c r="B185" s="112">
        <f>C185+D185</f>
        <v>35</v>
      </c>
      <c r="C185" s="232">
        <v>35</v>
      </c>
      <c r="D185" s="232"/>
      <c r="E185" s="112">
        <f t="shared" si="12"/>
        <v>4</v>
      </c>
      <c r="F185" s="232">
        <v>4</v>
      </c>
      <c r="G185" s="232"/>
      <c r="H185" s="52">
        <f>E185/B185*100-100</f>
        <v>-88.57142857142857</v>
      </c>
    </row>
    <row r="186" spans="1:8" ht="19.5" customHeight="1">
      <c r="A186" s="111" t="s">
        <v>909</v>
      </c>
      <c r="B186" s="110">
        <f aca="true" t="shared" si="15" ref="B186:G186">SUM(B187:B193)</f>
        <v>699</v>
      </c>
      <c r="C186" s="110">
        <f t="shared" si="15"/>
        <v>699</v>
      </c>
      <c r="D186" s="110"/>
      <c r="E186" s="110">
        <f t="shared" si="15"/>
        <v>808</v>
      </c>
      <c r="F186" s="110">
        <f t="shared" si="15"/>
        <v>808</v>
      </c>
      <c r="G186" s="110"/>
      <c r="H186" s="52">
        <f>E186/B186*100-100</f>
        <v>15.593705293276102</v>
      </c>
    </row>
    <row r="187" spans="1:8" ht="19.5" customHeight="1">
      <c r="A187" s="111" t="s">
        <v>801</v>
      </c>
      <c r="B187" s="112">
        <f>C187+D187</f>
        <v>182</v>
      </c>
      <c r="C187" s="112">
        <v>182</v>
      </c>
      <c r="D187" s="112"/>
      <c r="E187" s="112">
        <f t="shared" si="12"/>
        <v>191</v>
      </c>
      <c r="F187" s="112">
        <v>191</v>
      </c>
      <c r="G187" s="112"/>
      <c r="H187" s="52">
        <f>E187/B187*100-100</f>
        <v>4.945054945054949</v>
      </c>
    </row>
    <row r="188" spans="1:8" ht="16.5" customHeight="1" hidden="1">
      <c r="A188" s="111" t="s">
        <v>802</v>
      </c>
      <c r="B188" s="112">
        <f>C188+D188</f>
        <v>0</v>
      </c>
      <c r="C188" s="112"/>
      <c r="D188" s="112"/>
      <c r="E188" s="112">
        <f t="shared" si="12"/>
        <v>0</v>
      </c>
      <c r="F188" s="112"/>
      <c r="G188" s="112"/>
      <c r="H188" s="52" t="e">
        <f>E188/B188*100-100</f>
        <v>#DIV/0!</v>
      </c>
    </row>
    <row r="189" spans="1:8" ht="16.5" customHeight="1" hidden="1">
      <c r="A189" s="111" t="s">
        <v>803</v>
      </c>
      <c r="B189" s="112">
        <f>C189+D189</f>
        <v>0</v>
      </c>
      <c r="C189" s="232"/>
      <c r="D189" s="232"/>
      <c r="E189" s="112">
        <f t="shared" si="12"/>
        <v>0</v>
      </c>
      <c r="F189" s="232"/>
      <c r="G189" s="232"/>
      <c r="H189" s="52" t="e">
        <f>E189/B189*100-100</f>
        <v>#DIV/0!</v>
      </c>
    </row>
    <row r="190" spans="1:8" ht="16.5" customHeight="1" hidden="1">
      <c r="A190" s="111" t="s">
        <v>910</v>
      </c>
      <c r="B190" s="112">
        <f>C190+D190</f>
        <v>0</v>
      </c>
      <c r="C190" s="232"/>
      <c r="D190" s="232"/>
      <c r="E190" s="112">
        <f t="shared" si="12"/>
        <v>0</v>
      </c>
      <c r="F190" s="232"/>
      <c r="G190" s="232"/>
      <c r="H190" s="52" t="e">
        <f>E190/B190*100-100</f>
        <v>#DIV/0!</v>
      </c>
    </row>
    <row r="191" spans="1:8" ht="16.5" customHeight="1" hidden="1">
      <c r="A191" s="111" t="s">
        <v>911</v>
      </c>
      <c r="B191" s="112">
        <f>C191+D191</f>
        <v>0</v>
      </c>
      <c r="C191" s="232"/>
      <c r="D191" s="232"/>
      <c r="E191" s="112">
        <f t="shared" si="12"/>
        <v>0</v>
      </c>
      <c r="F191" s="232"/>
      <c r="G191" s="232"/>
      <c r="H191" s="52" t="e">
        <f>E191/B191*100-100</f>
        <v>#DIV/0!</v>
      </c>
    </row>
    <row r="192" spans="1:8" ht="19.5" customHeight="1">
      <c r="A192" s="111" t="s">
        <v>810</v>
      </c>
      <c r="B192" s="112">
        <f>C192+D192</f>
        <v>2</v>
      </c>
      <c r="C192" s="112">
        <v>2</v>
      </c>
      <c r="D192" s="112"/>
      <c r="E192" s="112">
        <f t="shared" si="12"/>
        <v>2</v>
      </c>
      <c r="F192" s="112">
        <v>2</v>
      </c>
      <c r="G192" s="112"/>
      <c r="H192" s="52">
        <f>E192/B192*100-100</f>
        <v>0</v>
      </c>
    </row>
    <row r="193" spans="1:8" ht="19.5" customHeight="1">
      <c r="A193" s="111" t="s">
        <v>912</v>
      </c>
      <c r="B193" s="112">
        <f>C193+D193</f>
        <v>515</v>
      </c>
      <c r="C193" s="112">
        <v>515</v>
      </c>
      <c r="D193" s="112"/>
      <c r="E193" s="112">
        <f t="shared" si="12"/>
        <v>615</v>
      </c>
      <c r="F193" s="112">
        <v>615</v>
      </c>
      <c r="G193" s="112"/>
      <c r="H193" s="52">
        <f>E193/B193*100-100</f>
        <v>19.417475728155324</v>
      </c>
    </row>
    <row r="194" spans="1:8" ht="19.5" customHeight="1">
      <c r="A194" s="111" t="s">
        <v>913</v>
      </c>
      <c r="B194" s="110">
        <f aca="true" t="shared" si="16" ref="B194:G194">SUM(B195:B200)</f>
        <v>573</v>
      </c>
      <c r="C194" s="110">
        <f t="shared" si="16"/>
        <v>573</v>
      </c>
      <c r="D194" s="110"/>
      <c r="E194" s="110">
        <f t="shared" si="16"/>
        <v>668</v>
      </c>
      <c r="F194" s="110">
        <f t="shared" si="16"/>
        <v>668</v>
      </c>
      <c r="G194" s="110"/>
      <c r="H194" s="52">
        <f>E194/B194*100-100</f>
        <v>16.57940663176265</v>
      </c>
    </row>
    <row r="195" spans="1:8" ht="19.5" customHeight="1">
      <c r="A195" s="111" t="s">
        <v>801</v>
      </c>
      <c r="B195" s="112">
        <f>C195+D195</f>
        <v>389</v>
      </c>
      <c r="C195" s="112">
        <v>389</v>
      </c>
      <c r="D195" s="112"/>
      <c r="E195" s="112">
        <f t="shared" si="12"/>
        <v>449</v>
      </c>
      <c r="F195" s="112">
        <v>449</v>
      </c>
      <c r="G195" s="112"/>
      <c r="H195" s="52">
        <f>E195/B195*100-100</f>
        <v>15.424164524421585</v>
      </c>
    </row>
    <row r="196" spans="1:8" ht="16.5" customHeight="1" hidden="1">
      <c r="A196" s="111" t="s">
        <v>802</v>
      </c>
      <c r="B196" s="112">
        <f>C196+D196</f>
        <v>0</v>
      </c>
      <c r="C196" s="112"/>
      <c r="D196" s="112"/>
      <c r="E196" s="112">
        <f t="shared" si="12"/>
        <v>0</v>
      </c>
      <c r="F196" s="112"/>
      <c r="G196" s="112"/>
      <c r="H196" s="52" t="e">
        <f>E196/B196*100-100</f>
        <v>#DIV/0!</v>
      </c>
    </row>
    <row r="197" spans="1:8" ht="19.5" customHeight="1">
      <c r="A197" s="111" t="s">
        <v>803</v>
      </c>
      <c r="B197" s="112">
        <f>C197+D197</f>
        <v>100</v>
      </c>
      <c r="C197" s="232">
        <v>100</v>
      </c>
      <c r="D197" s="232"/>
      <c r="E197" s="112">
        <f t="shared" si="12"/>
        <v>109</v>
      </c>
      <c r="F197" s="232">
        <v>109</v>
      </c>
      <c r="G197" s="232"/>
      <c r="H197" s="52">
        <f>E197/B197*100-100</f>
        <v>9.000000000000014</v>
      </c>
    </row>
    <row r="198" spans="1:8" ht="19.5" customHeight="1">
      <c r="A198" s="111" t="s">
        <v>914</v>
      </c>
      <c r="B198" s="112">
        <f>C198+D198</f>
        <v>74</v>
      </c>
      <c r="C198" s="112">
        <v>74</v>
      </c>
      <c r="D198" s="112"/>
      <c r="E198" s="112">
        <f t="shared" si="12"/>
        <v>71</v>
      </c>
      <c r="F198" s="112">
        <v>71</v>
      </c>
      <c r="G198" s="112"/>
      <c r="H198" s="52">
        <f>E198/B198*100-100</f>
        <v>-4.054054054054063</v>
      </c>
    </row>
    <row r="199" spans="1:8" ht="16.5" customHeight="1" hidden="1">
      <c r="A199" s="111" t="s">
        <v>810</v>
      </c>
      <c r="B199" s="112">
        <f>C199+D199</f>
        <v>0</v>
      </c>
      <c r="C199" s="232"/>
      <c r="D199" s="232"/>
      <c r="E199" s="112">
        <f>F199+G199</f>
        <v>0</v>
      </c>
      <c r="F199" s="232"/>
      <c r="G199" s="232"/>
      <c r="H199" s="52" t="e">
        <f>E199/B199*100-100</f>
        <v>#DIV/0!</v>
      </c>
    </row>
    <row r="200" spans="1:8" ht="19.5" customHeight="1">
      <c r="A200" s="111" t="s">
        <v>915</v>
      </c>
      <c r="B200" s="112">
        <f>C200+D200</f>
        <v>10</v>
      </c>
      <c r="C200" s="232">
        <v>10</v>
      </c>
      <c r="D200" s="232"/>
      <c r="E200" s="112">
        <f>F200+G200</f>
        <v>39</v>
      </c>
      <c r="F200" s="232">
        <v>39</v>
      </c>
      <c r="G200" s="232"/>
      <c r="H200" s="52">
        <f>E200/B200*100-100</f>
        <v>290</v>
      </c>
    </row>
    <row r="201" spans="1:8" ht="19.5" customHeight="1">
      <c r="A201" s="111" t="s">
        <v>916</v>
      </c>
      <c r="B201" s="110">
        <f aca="true" t="shared" si="17" ref="B201:G201">SUM(B202:B206)</f>
        <v>389</v>
      </c>
      <c r="C201" s="110">
        <f t="shared" si="17"/>
        <v>389</v>
      </c>
      <c r="D201" s="110"/>
      <c r="E201" s="110">
        <f t="shared" si="17"/>
        <v>450</v>
      </c>
      <c r="F201" s="110">
        <f t="shared" si="17"/>
        <v>450</v>
      </c>
      <c r="G201" s="110"/>
      <c r="H201" s="52">
        <f>E201/B201*100-100</f>
        <v>15.681233933161963</v>
      </c>
    </row>
    <row r="202" spans="1:8" ht="19.5" customHeight="1">
      <c r="A202" s="111" t="s">
        <v>801</v>
      </c>
      <c r="B202" s="112">
        <f>C202+D202</f>
        <v>236</v>
      </c>
      <c r="C202" s="112">
        <v>236</v>
      </c>
      <c r="D202" s="112"/>
      <c r="E202" s="112">
        <f>F202+G202</f>
        <v>265</v>
      </c>
      <c r="F202" s="112">
        <v>265</v>
      </c>
      <c r="G202" s="112"/>
      <c r="H202" s="52">
        <f>E202/B202*100-100</f>
        <v>12.288135593220332</v>
      </c>
    </row>
    <row r="203" spans="1:8" ht="16.5" customHeight="1" hidden="1">
      <c r="A203" s="111" t="s">
        <v>802</v>
      </c>
      <c r="B203" s="112">
        <f>C203+D203</f>
        <v>0</v>
      </c>
      <c r="C203" s="112"/>
      <c r="D203" s="112"/>
      <c r="E203" s="112">
        <f>F203+G203</f>
        <v>0</v>
      </c>
      <c r="F203" s="112"/>
      <c r="G203" s="112"/>
      <c r="H203" s="52" t="e">
        <f>E203/B203*100-100</f>
        <v>#DIV/0!</v>
      </c>
    </row>
    <row r="204" spans="1:8" ht="16.5" customHeight="1" hidden="1">
      <c r="A204" s="111" t="s">
        <v>803</v>
      </c>
      <c r="B204" s="112">
        <f>C204+D204</f>
        <v>0</v>
      </c>
      <c r="C204" s="232"/>
      <c r="D204" s="232"/>
      <c r="E204" s="112">
        <f>F204+G204</f>
        <v>0</v>
      </c>
      <c r="F204" s="232"/>
      <c r="G204" s="232"/>
      <c r="H204" s="52" t="e">
        <f>E204/B204*100-100</f>
        <v>#DIV/0!</v>
      </c>
    </row>
    <row r="205" spans="1:8" ht="19.5" customHeight="1">
      <c r="A205" s="111" t="s">
        <v>810</v>
      </c>
      <c r="B205" s="112">
        <f>C205+D205</f>
        <v>58</v>
      </c>
      <c r="C205" s="232">
        <v>58</v>
      </c>
      <c r="D205" s="232"/>
      <c r="E205" s="112">
        <f>F205+G205</f>
        <v>59</v>
      </c>
      <c r="F205" s="232">
        <v>59</v>
      </c>
      <c r="G205" s="232"/>
      <c r="H205" s="52">
        <f>E205/B205*100-100</f>
        <v>1.7241379310344769</v>
      </c>
    </row>
    <row r="206" spans="1:8" ht="19.5" customHeight="1">
      <c r="A206" s="111" t="s">
        <v>917</v>
      </c>
      <c r="B206" s="112">
        <f>C206+D206</f>
        <v>95</v>
      </c>
      <c r="C206" s="232">
        <v>95</v>
      </c>
      <c r="D206" s="232"/>
      <c r="E206" s="112">
        <f>F206+G206</f>
        <v>126</v>
      </c>
      <c r="F206" s="232">
        <v>126</v>
      </c>
      <c r="G206" s="232"/>
      <c r="H206" s="52">
        <f>E206/B206*100-100</f>
        <v>32.63157894736841</v>
      </c>
    </row>
    <row r="207" spans="1:8" ht="19.5" customHeight="1">
      <c r="A207" s="111" t="s">
        <v>918</v>
      </c>
      <c r="B207" s="110">
        <f aca="true" t="shared" si="18" ref="B207:G207">SUM(B208:B212)</f>
        <v>638</v>
      </c>
      <c r="C207" s="110">
        <f t="shared" si="18"/>
        <v>638</v>
      </c>
      <c r="D207" s="110"/>
      <c r="E207" s="110">
        <f t="shared" si="18"/>
        <v>764</v>
      </c>
      <c r="F207" s="110">
        <f t="shared" si="18"/>
        <v>764</v>
      </c>
      <c r="G207" s="110"/>
      <c r="H207" s="52">
        <f>E207/B207*100-100</f>
        <v>19.749216300940446</v>
      </c>
    </row>
    <row r="208" spans="1:8" ht="19.5" customHeight="1">
      <c r="A208" s="111" t="s">
        <v>801</v>
      </c>
      <c r="B208" s="112">
        <f>C208+D208</f>
        <v>155</v>
      </c>
      <c r="C208" s="112">
        <v>155</v>
      </c>
      <c r="D208" s="112"/>
      <c r="E208" s="112">
        <f>F208+G208</f>
        <v>146</v>
      </c>
      <c r="F208" s="112">
        <v>146</v>
      </c>
      <c r="G208" s="112"/>
      <c r="H208" s="52">
        <f>E208/B208*100-100</f>
        <v>-5.806451612903231</v>
      </c>
    </row>
    <row r="209" spans="1:8" ht="16.5" customHeight="1" hidden="1">
      <c r="A209" s="111" t="s">
        <v>802</v>
      </c>
      <c r="B209" s="112">
        <f>C209+D209</f>
        <v>0</v>
      </c>
      <c r="C209" s="112"/>
      <c r="D209" s="112"/>
      <c r="E209" s="112">
        <f>F209+G209</f>
        <v>0</v>
      </c>
      <c r="F209" s="112"/>
      <c r="G209" s="112"/>
      <c r="H209" s="52" t="e">
        <f>E209/B209*100-100</f>
        <v>#DIV/0!</v>
      </c>
    </row>
    <row r="210" spans="1:8" ht="16.5" customHeight="1" hidden="1">
      <c r="A210" s="111" t="s">
        <v>803</v>
      </c>
      <c r="B210" s="112">
        <f>C210+D210</f>
        <v>0</v>
      </c>
      <c r="C210" s="232"/>
      <c r="D210" s="232"/>
      <c r="E210" s="112">
        <f>F210+G210</f>
        <v>0</v>
      </c>
      <c r="F210" s="232"/>
      <c r="G210" s="232"/>
      <c r="H210" s="52" t="e">
        <f>E210/B210*100-100</f>
        <v>#DIV/0!</v>
      </c>
    </row>
    <row r="211" spans="1:8" ht="16.5" customHeight="1" hidden="1">
      <c r="A211" s="111" t="s">
        <v>810</v>
      </c>
      <c r="B211" s="112">
        <f>C211+D211</f>
        <v>0</v>
      </c>
      <c r="C211" s="232"/>
      <c r="D211" s="232"/>
      <c r="E211" s="112">
        <f>F211+G211</f>
        <v>0</v>
      </c>
      <c r="F211" s="232"/>
      <c r="G211" s="232"/>
      <c r="H211" s="52" t="e">
        <f>E211/B211*100-100</f>
        <v>#DIV/0!</v>
      </c>
    </row>
    <row r="212" spans="1:8" ht="19.5" customHeight="1">
      <c r="A212" s="111" t="s">
        <v>919</v>
      </c>
      <c r="B212" s="112">
        <f>C212+D212</f>
        <v>483</v>
      </c>
      <c r="C212" s="232">
        <v>483</v>
      </c>
      <c r="D212" s="232"/>
      <c r="E212" s="112">
        <f>F212+G212</f>
        <v>618</v>
      </c>
      <c r="F212" s="232">
        <v>618</v>
      </c>
      <c r="G212" s="232"/>
      <c r="H212" s="52">
        <f>E212/B212*100-100</f>
        <v>27.950310559006212</v>
      </c>
    </row>
    <row r="213" spans="1:8" ht="19.5" customHeight="1">
      <c r="A213" s="111" t="s">
        <v>920</v>
      </c>
      <c r="B213" s="110">
        <f aca="true" t="shared" si="19" ref="B213:G213">SUM(B214:B218)</f>
        <v>75</v>
      </c>
      <c r="C213" s="110">
        <f t="shared" si="19"/>
        <v>75</v>
      </c>
      <c r="D213" s="110"/>
      <c r="E213" s="110">
        <f t="shared" si="19"/>
        <v>80</v>
      </c>
      <c r="F213" s="110">
        <f t="shared" si="19"/>
        <v>80</v>
      </c>
      <c r="G213" s="110"/>
      <c r="H213" s="52">
        <f>E213/B213*100-100</f>
        <v>6.666666666666671</v>
      </c>
    </row>
    <row r="214" spans="1:8" ht="19.5" customHeight="1">
      <c r="A214" s="111" t="s">
        <v>801</v>
      </c>
      <c r="B214" s="112">
        <f>C214+D214</f>
        <v>75</v>
      </c>
      <c r="C214" s="112">
        <v>75</v>
      </c>
      <c r="D214" s="112"/>
      <c r="E214" s="112">
        <f>F214+G214</f>
        <v>80</v>
      </c>
      <c r="F214" s="112">
        <v>80</v>
      </c>
      <c r="G214" s="112"/>
      <c r="H214" s="52">
        <f>E214/B214*100-100</f>
        <v>6.666666666666671</v>
      </c>
    </row>
    <row r="215" spans="1:8" ht="16.5" customHeight="1" hidden="1">
      <c r="A215" s="111" t="s">
        <v>802</v>
      </c>
      <c r="B215" s="112">
        <f>C215+D215</f>
        <v>0</v>
      </c>
      <c r="C215" s="112"/>
      <c r="D215" s="112"/>
      <c r="E215" s="112">
        <f>F215+G215</f>
        <v>0</v>
      </c>
      <c r="F215" s="112"/>
      <c r="G215" s="112"/>
      <c r="H215" s="52" t="e">
        <f>E215/B215*100-100</f>
        <v>#DIV/0!</v>
      </c>
    </row>
    <row r="216" spans="1:8" ht="16.5" customHeight="1" hidden="1">
      <c r="A216" s="111" t="s">
        <v>803</v>
      </c>
      <c r="B216" s="112">
        <f>C216+D216</f>
        <v>0</v>
      </c>
      <c r="C216" s="232"/>
      <c r="D216" s="232"/>
      <c r="E216" s="112">
        <f>F216+G216</f>
        <v>0</v>
      </c>
      <c r="F216" s="232"/>
      <c r="G216" s="232"/>
      <c r="H216" s="52" t="e">
        <f>E216/B216*100-100</f>
        <v>#DIV/0!</v>
      </c>
    </row>
    <row r="217" spans="1:8" ht="16.5" customHeight="1" hidden="1">
      <c r="A217" s="111" t="s">
        <v>810</v>
      </c>
      <c r="B217" s="112">
        <f>C217+D217</f>
        <v>0</v>
      </c>
      <c r="C217" s="232"/>
      <c r="D217" s="232"/>
      <c r="E217" s="112">
        <f>F217+G217</f>
        <v>0</v>
      </c>
      <c r="F217" s="232"/>
      <c r="G217" s="232"/>
      <c r="H217" s="52" t="e">
        <f>E217/B217*100-100</f>
        <v>#DIV/0!</v>
      </c>
    </row>
    <row r="218" spans="1:8" ht="16.5" customHeight="1" hidden="1">
      <c r="A218" s="111" t="s">
        <v>921</v>
      </c>
      <c r="B218" s="112">
        <f>C218+D218</f>
        <v>0</v>
      </c>
      <c r="C218" s="232"/>
      <c r="D218" s="232"/>
      <c r="E218" s="112">
        <f>F218+G218</f>
        <v>0</v>
      </c>
      <c r="F218" s="232"/>
      <c r="G218" s="232"/>
      <c r="H218" s="52" t="e">
        <f>E218/B218*100-100</f>
        <v>#DIV/0!</v>
      </c>
    </row>
    <row r="219" spans="1:8" ht="16.5" customHeight="1" hidden="1">
      <c r="A219" s="111" t="s">
        <v>922</v>
      </c>
      <c r="B219" s="112">
        <f>C219+D219</f>
        <v>0</v>
      </c>
      <c r="C219" s="233"/>
      <c r="D219" s="233"/>
      <c r="E219" s="112">
        <f>F219+G219</f>
        <v>0</v>
      </c>
      <c r="F219" s="233"/>
      <c r="G219" s="233"/>
      <c r="H219" s="52" t="e">
        <f>E219/B219*100-100</f>
        <v>#DIV/0!</v>
      </c>
    </row>
    <row r="220" spans="1:8" ht="16.5" customHeight="1" hidden="1">
      <c r="A220" s="111" t="s">
        <v>801</v>
      </c>
      <c r="B220" s="112">
        <f>C220+D220</f>
        <v>0</v>
      </c>
      <c r="C220" s="232"/>
      <c r="D220" s="232"/>
      <c r="E220" s="112">
        <f>F220+G220</f>
        <v>0</v>
      </c>
      <c r="F220" s="232"/>
      <c r="G220" s="232"/>
      <c r="H220" s="52" t="e">
        <f>E220/B220*100-100</f>
        <v>#DIV/0!</v>
      </c>
    </row>
    <row r="221" spans="1:8" ht="16.5" customHeight="1" hidden="1">
      <c r="A221" s="111" t="s">
        <v>802</v>
      </c>
      <c r="B221" s="112">
        <f>C221+D221</f>
        <v>0</v>
      </c>
      <c r="C221" s="232"/>
      <c r="D221" s="232"/>
      <c r="E221" s="112">
        <f>F221+G221</f>
        <v>0</v>
      </c>
      <c r="F221" s="232"/>
      <c r="G221" s="232"/>
      <c r="H221" s="52" t="e">
        <f>E221/B221*100-100</f>
        <v>#DIV/0!</v>
      </c>
    </row>
    <row r="222" spans="1:8" ht="16.5" customHeight="1" hidden="1">
      <c r="A222" s="111" t="s">
        <v>803</v>
      </c>
      <c r="B222" s="112">
        <f>C222+D222</f>
        <v>0</v>
      </c>
      <c r="C222" s="232"/>
      <c r="D222" s="232"/>
      <c r="E222" s="112">
        <f>F222+G222</f>
        <v>0</v>
      </c>
      <c r="F222" s="232"/>
      <c r="G222" s="232"/>
      <c r="H222" s="52" t="e">
        <f>E222/B222*100-100</f>
        <v>#DIV/0!</v>
      </c>
    </row>
    <row r="223" spans="1:8" ht="16.5" customHeight="1" hidden="1">
      <c r="A223" s="111" t="s">
        <v>810</v>
      </c>
      <c r="B223" s="112">
        <f>C223+D223</f>
        <v>0</v>
      </c>
      <c r="C223" s="232"/>
      <c r="D223" s="232"/>
      <c r="E223" s="112">
        <f>F223+G223</f>
        <v>0</v>
      </c>
      <c r="F223" s="232"/>
      <c r="G223" s="232"/>
      <c r="H223" s="52" t="e">
        <f>E223/B223*100-100</f>
        <v>#DIV/0!</v>
      </c>
    </row>
    <row r="224" spans="1:8" ht="16.5" customHeight="1" hidden="1">
      <c r="A224" s="111" t="s">
        <v>923</v>
      </c>
      <c r="B224" s="112">
        <f>C224+D224</f>
        <v>0</v>
      </c>
      <c r="C224" s="232"/>
      <c r="D224" s="232"/>
      <c r="E224" s="112">
        <f>F224+G224</f>
        <v>0</v>
      </c>
      <c r="F224" s="232"/>
      <c r="G224" s="232"/>
      <c r="H224" s="52" t="e">
        <f>E224/B224*100-100</f>
        <v>#DIV/0!</v>
      </c>
    </row>
    <row r="225" spans="1:8" ht="19.5" customHeight="1">
      <c r="A225" s="111" t="s">
        <v>927</v>
      </c>
      <c r="B225" s="233">
        <f aca="true" t="shared" si="20" ref="B225:G225">SUM(B226:B230)</f>
        <v>111</v>
      </c>
      <c r="C225" s="233">
        <f t="shared" si="20"/>
        <v>111</v>
      </c>
      <c r="D225" s="233"/>
      <c r="E225" s="233">
        <f t="shared" si="20"/>
        <v>118</v>
      </c>
      <c r="F225" s="233">
        <f t="shared" si="20"/>
        <v>118</v>
      </c>
      <c r="G225" s="233"/>
      <c r="H225" s="52">
        <f>E225/B225*100-100</f>
        <v>6.306306306306311</v>
      </c>
    </row>
    <row r="226" spans="1:8" ht="19.5" customHeight="1">
      <c r="A226" s="111" t="s">
        <v>801</v>
      </c>
      <c r="B226" s="112">
        <f>C226+D226</f>
        <v>92</v>
      </c>
      <c r="C226" s="232">
        <v>92</v>
      </c>
      <c r="D226" s="232"/>
      <c r="E226" s="112">
        <f>F226+G226</f>
        <v>102</v>
      </c>
      <c r="F226" s="232">
        <v>102</v>
      </c>
      <c r="G226" s="232"/>
      <c r="H226" s="52">
        <f>E226/B226*100-100</f>
        <v>10.869565217391312</v>
      </c>
    </row>
    <row r="227" spans="1:8" ht="16.5" customHeight="1" hidden="1">
      <c r="A227" s="111" t="s">
        <v>802</v>
      </c>
      <c r="B227" s="112">
        <f>C227+D227</f>
        <v>0</v>
      </c>
      <c r="C227" s="232"/>
      <c r="D227" s="232"/>
      <c r="E227" s="112">
        <f>F227+G227</f>
        <v>0</v>
      </c>
      <c r="F227" s="232"/>
      <c r="G227" s="232"/>
      <c r="H227" s="52" t="e">
        <f>E227/B227*100-100</f>
        <v>#DIV/0!</v>
      </c>
    </row>
    <row r="228" spans="1:8" ht="16.5" customHeight="1" hidden="1">
      <c r="A228" s="111" t="s">
        <v>803</v>
      </c>
      <c r="B228" s="112">
        <f>C228+D228</f>
        <v>0</v>
      </c>
      <c r="C228" s="232"/>
      <c r="D228" s="232"/>
      <c r="E228" s="112">
        <f>F228+G228</f>
        <v>0</v>
      </c>
      <c r="F228" s="232"/>
      <c r="G228" s="232"/>
      <c r="H228" s="52" t="e">
        <f>E228/B228*100-100</f>
        <v>#DIV/0!</v>
      </c>
    </row>
    <row r="229" spans="1:8" ht="16.5" customHeight="1" hidden="1">
      <c r="A229" s="111" t="s">
        <v>810</v>
      </c>
      <c r="B229" s="112">
        <f>C229+D229</f>
        <v>0</v>
      </c>
      <c r="C229" s="232"/>
      <c r="D229" s="232"/>
      <c r="E229" s="112">
        <f>F229+G229</f>
        <v>0</v>
      </c>
      <c r="F229" s="232"/>
      <c r="G229" s="232"/>
      <c r="H229" s="52" t="e">
        <f>E229/B229*100-100</f>
        <v>#DIV/0!</v>
      </c>
    </row>
    <row r="230" spans="1:8" ht="16.5" customHeight="1">
      <c r="A230" s="111" t="s">
        <v>928</v>
      </c>
      <c r="B230" s="112">
        <f>C230+D230</f>
        <v>19</v>
      </c>
      <c r="C230" s="232">
        <v>19</v>
      </c>
      <c r="D230" s="232"/>
      <c r="E230" s="112">
        <f>F230+G230</f>
        <v>16</v>
      </c>
      <c r="F230" s="232">
        <v>16</v>
      </c>
      <c r="G230" s="232"/>
      <c r="H230" s="52">
        <f>E230/B230*100-100</f>
        <v>-15.789473684210535</v>
      </c>
    </row>
    <row r="231" spans="1:8" s="309" customFormat="1" ht="19.5" customHeight="1">
      <c r="A231" s="259" t="s">
        <v>1398</v>
      </c>
      <c r="B231" s="110">
        <f aca="true" t="shared" si="21" ref="B231:G231">SUM(B232:B238)</f>
        <v>920</v>
      </c>
      <c r="C231" s="110">
        <f t="shared" si="21"/>
        <v>920</v>
      </c>
      <c r="D231" s="110"/>
      <c r="E231" s="110">
        <f t="shared" si="21"/>
        <v>940</v>
      </c>
      <c r="F231" s="110">
        <f t="shared" si="21"/>
        <v>940</v>
      </c>
      <c r="G231" s="110"/>
      <c r="H231" s="52">
        <f>E231/B231*100-100</f>
        <v>2.173913043478265</v>
      </c>
    </row>
    <row r="232" spans="1:8" s="309" customFormat="1" ht="19.5" customHeight="1">
      <c r="A232" s="259" t="s">
        <v>801</v>
      </c>
      <c r="B232" s="112">
        <f>C232+D232</f>
        <v>566</v>
      </c>
      <c r="C232" s="112">
        <v>566</v>
      </c>
      <c r="D232" s="112"/>
      <c r="E232" s="112">
        <f aca="true" t="shared" si="22" ref="E232:E241">F232+G232</f>
        <v>630</v>
      </c>
      <c r="F232" s="112">
        <v>630</v>
      </c>
      <c r="G232" s="112"/>
      <c r="H232" s="52">
        <f>E232/B232*100-100</f>
        <v>11.307420494699642</v>
      </c>
    </row>
    <row r="233" spans="1:8" s="309" customFormat="1" ht="19.5" customHeight="1">
      <c r="A233" s="259" t="s">
        <v>1399</v>
      </c>
      <c r="B233" s="112">
        <f>C233+D233</f>
        <v>23</v>
      </c>
      <c r="C233" s="260">
        <v>23</v>
      </c>
      <c r="D233" s="260"/>
      <c r="E233" s="112">
        <f t="shared" si="22"/>
        <v>18</v>
      </c>
      <c r="F233" s="260">
        <v>18</v>
      </c>
      <c r="G233" s="260"/>
      <c r="H233" s="52">
        <f>E233/B233*100-100</f>
        <v>-21.73913043478261</v>
      </c>
    </row>
    <row r="234" spans="1:8" s="309" customFormat="1" ht="16.5" customHeight="1" hidden="1">
      <c r="A234" s="259" t="s">
        <v>803</v>
      </c>
      <c r="B234" s="112">
        <f>C234+D234</f>
        <v>0</v>
      </c>
      <c r="C234" s="260"/>
      <c r="D234" s="260"/>
      <c r="E234" s="112">
        <f t="shared" si="22"/>
        <v>0</v>
      </c>
      <c r="F234" s="260"/>
      <c r="G234" s="260"/>
      <c r="H234" s="52" t="e">
        <f>E234/B234*100-100</f>
        <v>#DIV/0!</v>
      </c>
    </row>
    <row r="235" spans="1:8" s="309" customFormat="1" ht="16.5" customHeight="1" hidden="1">
      <c r="A235" s="259" t="s">
        <v>891</v>
      </c>
      <c r="B235" s="112">
        <f>C235+D235</f>
        <v>0</v>
      </c>
      <c r="C235" s="112"/>
      <c r="D235" s="112"/>
      <c r="E235" s="112">
        <f t="shared" si="22"/>
        <v>0</v>
      </c>
      <c r="F235" s="112"/>
      <c r="G235" s="112"/>
      <c r="H235" s="52" t="e">
        <f>E235/B235*100-100</f>
        <v>#DIV/0!</v>
      </c>
    </row>
    <row r="236" spans="1:8" s="309" customFormat="1" ht="19.5" customHeight="1">
      <c r="A236" s="259" t="s">
        <v>1400</v>
      </c>
      <c r="B236" s="112">
        <f>C236+D236</f>
        <v>251</v>
      </c>
      <c r="C236" s="112">
        <f>54+197</f>
        <v>251</v>
      </c>
      <c r="D236" s="112"/>
      <c r="E236" s="112">
        <f t="shared" si="22"/>
        <v>207</v>
      </c>
      <c r="F236" s="112">
        <v>207</v>
      </c>
      <c r="G236" s="112"/>
      <c r="H236" s="52">
        <f>E236/B236*100-100</f>
        <v>-17.529880478087648</v>
      </c>
    </row>
    <row r="237" spans="1:8" s="309" customFormat="1" ht="19.5" customHeight="1">
      <c r="A237" s="259" t="s">
        <v>892</v>
      </c>
      <c r="B237" s="112">
        <f>C237+D237</f>
        <v>35</v>
      </c>
      <c r="C237" s="112">
        <v>35</v>
      </c>
      <c r="D237" s="112"/>
      <c r="E237" s="112">
        <f t="shared" si="22"/>
        <v>31</v>
      </c>
      <c r="F237" s="112">
        <v>31</v>
      </c>
      <c r="G237" s="112"/>
      <c r="H237" s="52">
        <f>E237/B237*100-100</f>
        <v>-11.42857142857143</v>
      </c>
    </row>
    <row r="238" spans="1:8" s="309" customFormat="1" ht="16.5" customHeight="1">
      <c r="A238" s="259" t="s">
        <v>1401</v>
      </c>
      <c r="B238" s="112">
        <f>C238+D238</f>
        <v>45</v>
      </c>
      <c r="C238" s="260">
        <v>45</v>
      </c>
      <c r="D238" s="260"/>
      <c r="E238" s="112">
        <f t="shared" si="22"/>
        <v>54</v>
      </c>
      <c r="F238" s="260">
        <v>54</v>
      </c>
      <c r="G238" s="260"/>
      <c r="H238" s="52">
        <f>E238/B238*100-100</f>
        <v>20</v>
      </c>
    </row>
    <row r="239" spans="1:8" ht="16.5" customHeight="1">
      <c r="A239" s="111" t="s">
        <v>929</v>
      </c>
      <c r="B239" s="112">
        <f>C239+D239</f>
        <v>0</v>
      </c>
      <c r="C239" s="110"/>
      <c r="D239" s="110"/>
      <c r="E239" s="112">
        <f t="shared" si="22"/>
        <v>0</v>
      </c>
      <c r="F239" s="110"/>
      <c r="G239" s="110"/>
      <c r="H239" s="52"/>
    </row>
    <row r="240" spans="1:8" ht="16.5" customHeight="1" hidden="1">
      <c r="A240" s="111" t="s">
        <v>930</v>
      </c>
      <c r="B240" s="112">
        <f>C240+D240</f>
        <v>0</v>
      </c>
      <c r="C240" s="232"/>
      <c r="D240" s="232"/>
      <c r="E240" s="112">
        <f t="shared" si="22"/>
        <v>0</v>
      </c>
      <c r="F240" s="232"/>
      <c r="G240" s="232"/>
      <c r="H240" s="52" t="e">
        <f>E240/B240*100-100</f>
        <v>#DIV/0!</v>
      </c>
    </row>
    <row r="241" spans="1:8" ht="16.5" customHeight="1">
      <c r="A241" s="111" t="s">
        <v>931</v>
      </c>
      <c r="B241" s="112">
        <f>C241+D241</f>
        <v>0</v>
      </c>
      <c r="C241" s="112"/>
      <c r="D241" s="112"/>
      <c r="E241" s="112">
        <f t="shared" si="22"/>
        <v>0</v>
      </c>
      <c r="F241" s="112"/>
      <c r="G241" s="112"/>
      <c r="H241" s="52"/>
    </row>
    <row r="242" spans="1:8" s="262" customFormat="1" ht="19.5" customHeight="1">
      <c r="A242" s="261" t="s">
        <v>1168</v>
      </c>
      <c r="B242" s="110">
        <f aca="true" t="shared" si="23" ref="B242:G243">SUM(B243)</f>
        <v>90</v>
      </c>
      <c r="C242" s="110">
        <f t="shared" si="23"/>
        <v>90</v>
      </c>
      <c r="D242" s="110"/>
      <c r="E242" s="110">
        <f t="shared" si="23"/>
        <v>88</v>
      </c>
      <c r="F242" s="110">
        <f t="shared" si="23"/>
        <v>88</v>
      </c>
      <c r="G242" s="110"/>
      <c r="H242" s="52">
        <f>E242/B242*100-100</f>
        <v>-2.2222222222222285</v>
      </c>
    </row>
    <row r="243" spans="1:8" ht="19.5" customHeight="1">
      <c r="A243" s="109" t="s">
        <v>1375</v>
      </c>
      <c r="B243" s="110">
        <f t="shared" si="23"/>
        <v>90</v>
      </c>
      <c r="C243" s="110">
        <f t="shared" si="23"/>
        <v>90</v>
      </c>
      <c r="D243" s="110"/>
      <c r="E243" s="110">
        <f t="shared" si="23"/>
        <v>88</v>
      </c>
      <c r="F243" s="110">
        <f t="shared" si="23"/>
        <v>88</v>
      </c>
      <c r="G243" s="110"/>
      <c r="H243" s="52">
        <f>E243/B243*100-100</f>
        <v>-2.2222222222222285</v>
      </c>
    </row>
    <row r="244" spans="1:8" ht="19.5" customHeight="1">
      <c r="A244" s="109" t="s">
        <v>1376</v>
      </c>
      <c r="B244" s="112">
        <f>C244+D244</f>
        <v>90</v>
      </c>
      <c r="C244" s="110">
        <v>90</v>
      </c>
      <c r="D244" s="110"/>
      <c r="E244" s="112">
        <f>F244+G244</f>
        <v>88</v>
      </c>
      <c r="F244" s="110">
        <v>88</v>
      </c>
      <c r="G244" s="110"/>
      <c r="H244" s="52">
        <f>E244/B244*100-100</f>
        <v>-2.2222222222222285</v>
      </c>
    </row>
    <row r="245" spans="1:8" ht="19.5" customHeight="1">
      <c r="A245" s="109" t="s">
        <v>557</v>
      </c>
      <c r="B245" s="110">
        <f aca="true" t="shared" si="24" ref="B245:G245">SUM(B246,B256,B267,B274,B286,B295,B309,B318,B327,B335,B343)</f>
        <v>4349</v>
      </c>
      <c r="C245" s="110">
        <f t="shared" si="24"/>
        <v>4349</v>
      </c>
      <c r="D245" s="110"/>
      <c r="E245" s="110">
        <f t="shared" si="24"/>
        <v>4875</v>
      </c>
      <c r="F245" s="110">
        <f t="shared" si="24"/>
        <v>4875</v>
      </c>
      <c r="G245" s="110"/>
      <c r="H245" s="52">
        <f>E245/B245*100-100</f>
        <v>12.09473442170615</v>
      </c>
    </row>
    <row r="246" spans="1:8" ht="19.5" customHeight="1">
      <c r="A246" s="259" t="s">
        <v>1402</v>
      </c>
      <c r="B246" s="110">
        <f aca="true" t="shared" si="25" ref="B246:G246">SUM(B247:B255)</f>
        <v>60</v>
      </c>
      <c r="C246" s="110">
        <f t="shared" si="25"/>
        <v>60</v>
      </c>
      <c r="D246" s="110"/>
      <c r="E246" s="110">
        <f t="shared" si="25"/>
        <v>57</v>
      </c>
      <c r="F246" s="110">
        <f t="shared" si="25"/>
        <v>57</v>
      </c>
      <c r="G246" s="110"/>
      <c r="H246" s="52">
        <f>E246/B246*100-100</f>
        <v>-5</v>
      </c>
    </row>
    <row r="247" spans="1:8" ht="19.5" customHeight="1">
      <c r="A247" s="259" t="s">
        <v>1403</v>
      </c>
      <c r="B247" s="112">
        <f>C247+D247</f>
        <v>60</v>
      </c>
      <c r="C247" s="112">
        <v>60</v>
      </c>
      <c r="D247" s="112"/>
      <c r="E247" s="112">
        <f aca="true" t="shared" si="26" ref="E247:E310">F247+G247</f>
        <v>57</v>
      </c>
      <c r="F247" s="112">
        <v>57</v>
      </c>
      <c r="G247" s="112"/>
      <c r="H247" s="52">
        <f>E247/B247*100-100</f>
        <v>-5</v>
      </c>
    </row>
    <row r="248" spans="1:8" ht="16.5" customHeight="1" hidden="1">
      <c r="A248" s="259" t="s">
        <v>1404</v>
      </c>
      <c r="B248" s="112">
        <f>C248+D248</f>
        <v>0</v>
      </c>
      <c r="C248" s="232"/>
      <c r="D248" s="232"/>
      <c r="E248" s="112">
        <f t="shared" si="26"/>
        <v>0</v>
      </c>
      <c r="F248" s="232"/>
      <c r="G248" s="232"/>
      <c r="H248" s="52" t="e">
        <f>E248/B248*100-100</f>
        <v>#DIV/0!</v>
      </c>
    </row>
    <row r="249" spans="1:8" ht="16.5" customHeight="1" hidden="1">
      <c r="A249" s="111" t="s">
        <v>932</v>
      </c>
      <c r="B249" s="112">
        <f>C249+D249</f>
        <v>0</v>
      </c>
      <c r="C249" s="112"/>
      <c r="D249" s="112"/>
      <c r="E249" s="112">
        <f t="shared" si="26"/>
        <v>0</v>
      </c>
      <c r="F249" s="112"/>
      <c r="G249" s="112"/>
      <c r="H249" s="52" t="e">
        <f>E249/B249*100-100</f>
        <v>#DIV/0!</v>
      </c>
    </row>
    <row r="250" spans="1:8" ht="16.5" customHeight="1" hidden="1">
      <c r="A250" s="111" t="s">
        <v>933</v>
      </c>
      <c r="B250" s="112">
        <f>C250+D250</f>
        <v>0</v>
      </c>
      <c r="C250" s="232"/>
      <c r="D250" s="232"/>
      <c r="E250" s="112">
        <f t="shared" si="26"/>
        <v>0</v>
      </c>
      <c r="F250" s="232"/>
      <c r="G250" s="232"/>
      <c r="H250" s="52" t="e">
        <f>E250/B250*100-100</f>
        <v>#DIV/0!</v>
      </c>
    </row>
    <row r="251" spans="1:8" ht="16.5" customHeight="1" hidden="1">
      <c r="A251" s="111" t="s">
        <v>934</v>
      </c>
      <c r="B251" s="112">
        <f>C251+D251</f>
        <v>0</v>
      </c>
      <c r="C251" s="232"/>
      <c r="D251" s="232"/>
      <c r="E251" s="112">
        <f t="shared" si="26"/>
        <v>0</v>
      </c>
      <c r="F251" s="232"/>
      <c r="G251" s="232"/>
      <c r="H251" s="52" t="e">
        <f>E251/B251*100-100</f>
        <v>#DIV/0!</v>
      </c>
    </row>
    <row r="252" spans="1:8" ht="16.5" customHeight="1" hidden="1">
      <c r="A252" s="111" t="s">
        <v>935</v>
      </c>
      <c r="B252" s="112">
        <f>C252+D252</f>
        <v>0</v>
      </c>
      <c r="C252" s="232"/>
      <c r="D252" s="232"/>
      <c r="E252" s="112">
        <f t="shared" si="26"/>
        <v>0</v>
      </c>
      <c r="F252" s="232"/>
      <c r="G252" s="232"/>
      <c r="H252" s="52" t="e">
        <f>E252/B252*100-100</f>
        <v>#DIV/0!</v>
      </c>
    </row>
    <row r="253" spans="1:8" ht="16.5" customHeight="1" hidden="1">
      <c r="A253" s="111" t="s">
        <v>936</v>
      </c>
      <c r="B253" s="112">
        <f>C253+D253</f>
        <v>0</v>
      </c>
      <c r="C253" s="232"/>
      <c r="D253" s="232"/>
      <c r="E253" s="112">
        <f t="shared" si="26"/>
        <v>0</v>
      </c>
      <c r="F253" s="232"/>
      <c r="G253" s="232"/>
      <c r="H253" s="52" t="e">
        <f>E253/B253*100-100</f>
        <v>#DIV/0!</v>
      </c>
    </row>
    <row r="254" spans="1:8" ht="16.5" customHeight="1" hidden="1">
      <c r="A254" s="111" t="s">
        <v>745</v>
      </c>
      <c r="B254" s="112">
        <f>C254+D254</f>
        <v>0</v>
      </c>
      <c r="C254" s="232"/>
      <c r="D254" s="232"/>
      <c r="E254" s="112">
        <f t="shared" si="26"/>
        <v>0</v>
      </c>
      <c r="F254" s="232"/>
      <c r="G254" s="232"/>
      <c r="H254" s="52" t="e">
        <f>E254/B254*100-100</f>
        <v>#DIV/0!</v>
      </c>
    </row>
    <row r="255" spans="1:8" ht="16.5" customHeight="1" hidden="1">
      <c r="A255" s="111" t="s">
        <v>937</v>
      </c>
      <c r="B255" s="112">
        <f>C255+D255</f>
        <v>0</v>
      </c>
      <c r="C255" s="232"/>
      <c r="D255" s="232"/>
      <c r="E255" s="112">
        <f t="shared" si="26"/>
        <v>0</v>
      </c>
      <c r="F255" s="232"/>
      <c r="G255" s="232"/>
      <c r="H255" s="52" t="e">
        <f>E255/B255*100-100</f>
        <v>#DIV/0!</v>
      </c>
    </row>
    <row r="256" spans="1:8" ht="19.5" customHeight="1">
      <c r="A256" s="111" t="s">
        <v>938</v>
      </c>
      <c r="B256" s="110">
        <f aca="true" t="shared" si="27" ref="B256:G256">SUM(B257:B266)</f>
        <v>3860</v>
      </c>
      <c r="C256" s="110">
        <f t="shared" si="27"/>
        <v>3860</v>
      </c>
      <c r="D256" s="110"/>
      <c r="E256" s="110">
        <f t="shared" si="27"/>
        <v>4389</v>
      </c>
      <c r="F256" s="110">
        <f t="shared" si="27"/>
        <v>4389</v>
      </c>
      <c r="G256" s="110"/>
      <c r="H256" s="52">
        <f>E256/B256*100-100</f>
        <v>13.704663212435236</v>
      </c>
    </row>
    <row r="257" spans="1:8" ht="19.5" customHeight="1">
      <c r="A257" s="111" t="s">
        <v>801</v>
      </c>
      <c r="B257" s="112">
        <f>C257+D257</f>
        <v>2823</v>
      </c>
      <c r="C257" s="110">
        <v>2823</v>
      </c>
      <c r="D257" s="110"/>
      <c r="E257" s="112">
        <f t="shared" si="26"/>
        <v>3719</v>
      </c>
      <c r="F257" s="110">
        <v>3719</v>
      </c>
      <c r="G257" s="110"/>
      <c r="H257" s="52">
        <f>E257/B257*100-100</f>
        <v>31.73928444916757</v>
      </c>
    </row>
    <row r="258" spans="1:8" ht="16.5" customHeight="1" hidden="1">
      <c r="A258" s="111" t="s">
        <v>802</v>
      </c>
      <c r="B258" s="112">
        <f>C258+D258</f>
        <v>0</v>
      </c>
      <c r="C258" s="232"/>
      <c r="D258" s="232"/>
      <c r="E258" s="112">
        <f t="shared" si="26"/>
        <v>0</v>
      </c>
      <c r="F258" s="232"/>
      <c r="G258" s="232"/>
      <c r="H258" s="52" t="e">
        <f>E258/B258*100-100</f>
        <v>#DIV/0!</v>
      </c>
    </row>
    <row r="259" spans="1:8" ht="16.5" customHeight="1" hidden="1">
      <c r="A259" s="111" t="s">
        <v>803</v>
      </c>
      <c r="B259" s="112">
        <f>C259+D259</f>
        <v>0</v>
      </c>
      <c r="C259" s="232"/>
      <c r="D259" s="232"/>
      <c r="E259" s="112">
        <f t="shared" si="26"/>
        <v>0</v>
      </c>
      <c r="F259" s="232"/>
      <c r="G259" s="232"/>
      <c r="H259" s="52" t="e">
        <f>E259/B259*100-100</f>
        <v>#DIV/0!</v>
      </c>
    </row>
    <row r="260" spans="1:8" ht="19.5" customHeight="1" hidden="1">
      <c r="A260" s="259" t="s">
        <v>1405</v>
      </c>
      <c r="B260" s="112">
        <f>C260+D260</f>
        <v>0</v>
      </c>
      <c r="C260" s="232"/>
      <c r="D260" s="232"/>
      <c r="E260" s="112">
        <f t="shared" si="26"/>
        <v>0</v>
      </c>
      <c r="F260" s="232"/>
      <c r="G260" s="232"/>
      <c r="H260" s="52" t="e">
        <f>E260/B260*100-100</f>
        <v>#DIV/0!</v>
      </c>
    </row>
    <row r="261" spans="1:8" ht="16.5" customHeight="1" hidden="1">
      <c r="A261" s="259" t="s">
        <v>1406</v>
      </c>
      <c r="B261" s="112">
        <f>C261+D261</f>
        <v>0</v>
      </c>
      <c r="C261" s="232"/>
      <c r="D261" s="232"/>
      <c r="E261" s="112">
        <f t="shared" si="26"/>
        <v>0</v>
      </c>
      <c r="F261" s="232"/>
      <c r="G261" s="232"/>
      <c r="H261" s="52" t="e">
        <f>E261/B261*100-100</f>
        <v>#DIV/0!</v>
      </c>
    </row>
    <row r="262" spans="1:8" ht="16.5" customHeight="1" hidden="1">
      <c r="A262" s="259" t="s">
        <v>1407</v>
      </c>
      <c r="B262" s="112">
        <f>C262+D262</f>
        <v>0</v>
      </c>
      <c r="C262" s="232"/>
      <c r="D262" s="232"/>
      <c r="E262" s="112">
        <f t="shared" si="26"/>
        <v>0</v>
      </c>
      <c r="F262" s="232"/>
      <c r="G262" s="232"/>
      <c r="H262" s="52" t="e">
        <f>E262/B262*100-100</f>
        <v>#DIV/0!</v>
      </c>
    </row>
    <row r="263" spans="1:8" ht="16.5" customHeight="1" hidden="1">
      <c r="A263" s="259" t="s">
        <v>1408</v>
      </c>
      <c r="B263" s="112">
        <f>C263+D263</f>
        <v>0</v>
      </c>
      <c r="C263" s="232"/>
      <c r="D263" s="232"/>
      <c r="E263" s="112">
        <f t="shared" si="26"/>
        <v>0</v>
      </c>
      <c r="F263" s="232"/>
      <c r="G263" s="232"/>
      <c r="H263" s="52" t="e">
        <f>E263/B263*100-100</f>
        <v>#DIV/0!</v>
      </c>
    </row>
    <row r="264" spans="1:8" ht="16.5" customHeight="1">
      <c r="A264" s="259" t="s">
        <v>1409</v>
      </c>
      <c r="B264" s="112">
        <f>C264+D264</f>
        <v>50</v>
      </c>
      <c r="C264" s="112">
        <v>50</v>
      </c>
      <c r="D264" s="112"/>
      <c r="E264" s="112">
        <f t="shared" si="26"/>
        <v>100</v>
      </c>
      <c r="F264" s="232">
        <v>100</v>
      </c>
      <c r="G264" s="232"/>
      <c r="H264" s="52">
        <f>E264/B264*100-100</f>
        <v>100</v>
      </c>
    </row>
    <row r="265" spans="1:8" ht="16.5" customHeight="1" hidden="1">
      <c r="A265" s="259" t="s">
        <v>1410</v>
      </c>
      <c r="B265" s="112">
        <f>C265+D265</f>
        <v>0</v>
      </c>
      <c r="C265" s="232"/>
      <c r="D265" s="232"/>
      <c r="E265" s="112">
        <f t="shared" si="26"/>
        <v>0</v>
      </c>
      <c r="F265" s="232"/>
      <c r="G265" s="232"/>
      <c r="H265" s="52" t="e">
        <f>E265/B265*100-100</f>
        <v>#DIV/0!</v>
      </c>
    </row>
    <row r="266" spans="1:8" ht="19.5" customHeight="1">
      <c r="A266" s="111" t="s">
        <v>940</v>
      </c>
      <c r="B266" s="112">
        <f>C266+D266</f>
        <v>987</v>
      </c>
      <c r="C266" s="232">
        <f>1021-44-50+60</f>
        <v>987</v>
      </c>
      <c r="D266" s="232"/>
      <c r="E266" s="112">
        <f t="shared" si="26"/>
        <v>570</v>
      </c>
      <c r="F266" s="232">
        <v>570</v>
      </c>
      <c r="G266" s="232"/>
      <c r="H266" s="52">
        <f>E266/B266*100-100</f>
        <v>-42.24924012158054</v>
      </c>
    </row>
    <row r="267" spans="1:8" ht="16.5" customHeight="1" hidden="1">
      <c r="A267" s="111" t="s">
        <v>941</v>
      </c>
      <c r="B267" s="112">
        <f>C267+D267</f>
        <v>0</v>
      </c>
      <c r="C267" s="110"/>
      <c r="D267" s="110"/>
      <c r="E267" s="112">
        <f t="shared" si="26"/>
        <v>0</v>
      </c>
      <c r="F267" s="110"/>
      <c r="G267" s="110"/>
      <c r="H267" s="52" t="e">
        <f>E267/B267*100-100</f>
        <v>#DIV/0!</v>
      </c>
    </row>
    <row r="268" spans="1:8" ht="16.5" customHeight="1" hidden="1">
      <c r="A268" s="111" t="s">
        <v>801</v>
      </c>
      <c r="B268" s="112">
        <f>C268+D268</f>
        <v>0</v>
      </c>
      <c r="C268" s="232"/>
      <c r="D268" s="232"/>
      <c r="E268" s="112">
        <f t="shared" si="26"/>
        <v>0</v>
      </c>
      <c r="F268" s="232"/>
      <c r="G268" s="232"/>
      <c r="H268" s="52" t="e">
        <f>E268/B268*100-100</f>
        <v>#DIV/0!</v>
      </c>
    </row>
    <row r="269" spans="1:8" ht="16.5" customHeight="1" hidden="1">
      <c r="A269" s="111" t="s">
        <v>802</v>
      </c>
      <c r="B269" s="112">
        <f>C269+D269</f>
        <v>0</v>
      </c>
      <c r="C269" s="232"/>
      <c r="D269" s="232"/>
      <c r="E269" s="112">
        <f t="shared" si="26"/>
        <v>0</v>
      </c>
      <c r="F269" s="232"/>
      <c r="G269" s="232"/>
      <c r="H269" s="52" t="e">
        <f>E269/B269*100-100</f>
        <v>#DIV/0!</v>
      </c>
    </row>
    <row r="270" spans="1:8" ht="16.5" customHeight="1" hidden="1">
      <c r="A270" s="111" t="s">
        <v>803</v>
      </c>
      <c r="B270" s="112">
        <f>C270+D270</f>
        <v>0</v>
      </c>
      <c r="C270" s="232"/>
      <c r="D270" s="232"/>
      <c r="E270" s="112">
        <f t="shared" si="26"/>
        <v>0</v>
      </c>
      <c r="F270" s="232"/>
      <c r="G270" s="232"/>
      <c r="H270" s="52" t="e">
        <f>E270/B270*100-100</f>
        <v>#DIV/0!</v>
      </c>
    </row>
    <row r="271" spans="1:8" ht="16.5" customHeight="1" hidden="1">
      <c r="A271" s="111" t="s">
        <v>942</v>
      </c>
      <c r="B271" s="112">
        <f>C271+D271</f>
        <v>0</v>
      </c>
      <c r="C271" s="232"/>
      <c r="D271" s="232"/>
      <c r="E271" s="112">
        <f t="shared" si="26"/>
        <v>0</v>
      </c>
      <c r="F271" s="232"/>
      <c r="G271" s="232"/>
      <c r="H271" s="52" t="e">
        <f>E271/B271*100-100</f>
        <v>#DIV/0!</v>
      </c>
    </row>
    <row r="272" spans="1:8" ht="16.5" customHeight="1" hidden="1">
      <c r="A272" s="111" t="s">
        <v>810</v>
      </c>
      <c r="B272" s="112">
        <f>C272+D272</f>
        <v>0</v>
      </c>
      <c r="C272" s="232"/>
      <c r="D272" s="232"/>
      <c r="E272" s="112">
        <f t="shared" si="26"/>
        <v>0</v>
      </c>
      <c r="F272" s="232"/>
      <c r="G272" s="232"/>
      <c r="H272" s="52" t="e">
        <f>E272/B272*100-100</f>
        <v>#DIV/0!</v>
      </c>
    </row>
    <row r="273" spans="1:8" ht="16.5" customHeight="1" hidden="1">
      <c r="A273" s="111" t="s">
        <v>943</v>
      </c>
      <c r="B273" s="112">
        <f>C273+D273</f>
        <v>0</v>
      </c>
      <c r="C273" s="112"/>
      <c r="D273" s="112"/>
      <c r="E273" s="112">
        <f t="shared" si="26"/>
        <v>0</v>
      </c>
      <c r="F273" s="112"/>
      <c r="G273" s="112"/>
      <c r="H273" s="52" t="e">
        <f>E273/B273*100-100</f>
        <v>#DIV/0!</v>
      </c>
    </row>
    <row r="274" spans="1:8" ht="19.5" customHeight="1" hidden="1">
      <c r="A274" s="111" t="s">
        <v>944</v>
      </c>
      <c r="B274" s="110">
        <f aca="true" t="shared" si="28" ref="B274:G274">SUM(B275:B285)</f>
        <v>0</v>
      </c>
      <c r="C274" s="110">
        <f t="shared" si="28"/>
        <v>0</v>
      </c>
      <c r="D274" s="110"/>
      <c r="E274" s="110">
        <f t="shared" si="28"/>
        <v>0</v>
      </c>
      <c r="F274" s="110">
        <f t="shared" si="28"/>
        <v>0</v>
      </c>
      <c r="G274" s="110"/>
      <c r="H274" s="52" t="e">
        <f>E274/B274*100-100</f>
        <v>#DIV/0!</v>
      </c>
    </row>
    <row r="275" spans="1:8" ht="19.5" customHeight="1" hidden="1">
      <c r="A275" s="111" t="s">
        <v>801</v>
      </c>
      <c r="B275" s="112">
        <f>C275+D275</f>
        <v>0</v>
      </c>
      <c r="C275" s="112"/>
      <c r="D275" s="112"/>
      <c r="E275" s="112">
        <f t="shared" si="26"/>
        <v>0</v>
      </c>
      <c r="F275" s="112"/>
      <c r="G275" s="112"/>
      <c r="H275" s="52" t="e">
        <f>E275/B275*100-100</f>
        <v>#DIV/0!</v>
      </c>
    </row>
    <row r="276" spans="1:8" ht="16.5" customHeight="1" hidden="1">
      <c r="A276" s="111" t="s">
        <v>802</v>
      </c>
      <c r="B276" s="112">
        <f>C276+D276</f>
        <v>0</v>
      </c>
      <c r="C276" s="232"/>
      <c r="D276" s="232"/>
      <c r="E276" s="112">
        <f t="shared" si="26"/>
        <v>0</v>
      </c>
      <c r="F276" s="232"/>
      <c r="G276" s="232"/>
      <c r="H276" s="52" t="e">
        <f>E276/B276*100-100</f>
        <v>#DIV/0!</v>
      </c>
    </row>
    <row r="277" spans="1:8" ht="16.5" customHeight="1" hidden="1">
      <c r="A277" s="111" t="s">
        <v>803</v>
      </c>
      <c r="B277" s="112">
        <f>C277+D277</f>
        <v>0</v>
      </c>
      <c r="C277" s="232"/>
      <c r="D277" s="232"/>
      <c r="E277" s="112">
        <f t="shared" si="26"/>
        <v>0</v>
      </c>
      <c r="F277" s="232"/>
      <c r="G277" s="232"/>
      <c r="H277" s="52" t="e">
        <f>E277/B277*100-100</f>
        <v>#DIV/0!</v>
      </c>
    </row>
    <row r="278" spans="1:8" ht="16.5" customHeight="1" hidden="1">
      <c r="A278" s="111" t="s">
        <v>945</v>
      </c>
      <c r="B278" s="112">
        <f>C278+D278</f>
        <v>0</v>
      </c>
      <c r="C278" s="112"/>
      <c r="D278" s="112"/>
      <c r="E278" s="112">
        <f t="shared" si="26"/>
        <v>0</v>
      </c>
      <c r="F278" s="112"/>
      <c r="G278" s="112"/>
      <c r="H278" s="52" t="e">
        <f>E278/B278*100-100</f>
        <v>#DIV/0!</v>
      </c>
    </row>
    <row r="279" spans="1:8" ht="16.5" customHeight="1" hidden="1">
      <c r="A279" s="111" t="s">
        <v>946</v>
      </c>
      <c r="B279" s="112">
        <f>C279+D279</f>
        <v>0</v>
      </c>
      <c r="C279" s="232"/>
      <c r="D279" s="232"/>
      <c r="E279" s="112">
        <f t="shared" si="26"/>
        <v>0</v>
      </c>
      <c r="F279" s="232"/>
      <c r="G279" s="232"/>
      <c r="H279" s="52" t="e">
        <f>E279/B279*100-100</f>
        <v>#DIV/0!</v>
      </c>
    </row>
    <row r="280" spans="1:8" ht="16.5" customHeight="1" hidden="1">
      <c r="A280" s="111" t="s">
        <v>947</v>
      </c>
      <c r="B280" s="112">
        <f>C280+D280</f>
        <v>0</v>
      </c>
      <c r="C280" s="232"/>
      <c r="D280" s="232"/>
      <c r="E280" s="112">
        <f t="shared" si="26"/>
        <v>0</v>
      </c>
      <c r="F280" s="232"/>
      <c r="G280" s="232"/>
      <c r="H280" s="52" t="e">
        <f>E280/B280*100-100</f>
        <v>#DIV/0!</v>
      </c>
    </row>
    <row r="281" spans="1:8" ht="16.5" customHeight="1" hidden="1">
      <c r="A281" s="111" t="s">
        <v>948</v>
      </c>
      <c r="B281" s="112">
        <f>C281+D281</f>
        <v>0</v>
      </c>
      <c r="C281" s="232"/>
      <c r="D281" s="232"/>
      <c r="E281" s="112">
        <f t="shared" si="26"/>
        <v>0</v>
      </c>
      <c r="F281" s="232"/>
      <c r="G281" s="232"/>
      <c r="H281" s="52" t="e">
        <f>E281/B281*100-100</f>
        <v>#DIV/0!</v>
      </c>
    </row>
    <row r="282" spans="1:8" ht="16.5" customHeight="1" hidden="1">
      <c r="A282" s="111" t="s">
        <v>949</v>
      </c>
      <c r="B282" s="112">
        <f>C282+D282</f>
        <v>0</v>
      </c>
      <c r="C282" s="232"/>
      <c r="D282" s="232"/>
      <c r="E282" s="112">
        <f t="shared" si="26"/>
        <v>0</v>
      </c>
      <c r="F282" s="232"/>
      <c r="G282" s="232"/>
      <c r="H282" s="52" t="e">
        <f>E282/B282*100-100</f>
        <v>#DIV/0!</v>
      </c>
    </row>
    <row r="283" spans="1:8" ht="16.5" customHeight="1" hidden="1">
      <c r="A283" s="111" t="s">
        <v>950</v>
      </c>
      <c r="B283" s="112">
        <f>C283+D283</f>
        <v>0</v>
      </c>
      <c r="C283" s="232"/>
      <c r="D283" s="232"/>
      <c r="E283" s="112">
        <f t="shared" si="26"/>
        <v>0</v>
      </c>
      <c r="F283" s="232"/>
      <c r="G283" s="232"/>
      <c r="H283" s="52" t="e">
        <f>E283/B283*100-100</f>
        <v>#DIV/0!</v>
      </c>
    </row>
    <row r="284" spans="1:8" ht="16.5" customHeight="1" hidden="1">
      <c r="A284" s="111" t="s">
        <v>810</v>
      </c>
      <c r="B284" s="112">
        <f>C284+D284</f>
        <v>0</v>
      </c>
      <c r="C284" s="232"/>
      <c r="D284" s="232"/>
      <c r="E284" s="112">
        <f t="shared" si="26"/>
        <v>0</v>
      </c>
      <c r="F284" s="232"/>
      <c r="G284" s="232"/>
      <c r="H284" s="52" t="e">
        <f>E284/B284*100-100</f>
        <v>#DIV/0!</v>
      </c>
    </row>
    <row r="285" spans="1:8" ht="16.5" customHeight="1" hidden="1">
      <c r="A285" s="111" t="s">
        <v>951</v>
      </c>
      <c r="B285" s="112">
        <f>C285+D285</f>
        <v>0</v>
      </c>
      <c r="C285" s="232"/>
      <c r="D285" s="232"/>
      <c r="E285" s="112">
        <f t="shared" si="26"/>
        <v>0</v>
      </c>
      <c r="F285" s="232"/>
      <c r="G285" s="232"/>
      <c r="H285" s="52" t="e">
        <f>E285/B285*100-100</f>
        <v>#DIV/0!</v>
      </c>
    </row>
    <row r="286" spans="1:8" ht="19.5" customHeight="1" hidden="1">
      <c r="A286" s="111" t="s">
        <v>952</v>
      </c>
      <c r="B286" s="110">
        <f aca="true" t="shared" si="29" ref="B286:G286">SUM(B287:B294)</f>
        <v>0</v>
      </c>
      <c r="C286" s="110">
        <f t="shared" si="29"/>
        <v>0</v>
      </c>
      <c r="D286" s="110"/>
      <c r="E286" s="110">
        <f t="shared" si="29"/>
        <v>0</v>
      </c>
      <c r="F286" s="110">
        <f t="shared" si="29"/>
        <v>0</v>
      </c>
      <c r="G286" s="110"/>
      <c r="H286" s="52" t="e">
        <f>E286/B286*100-100</f>
        <v>#DIV/0!</v>
      </c>
    </row>
    <row r="287" spans="1:8" ht="19.5" customHeight="1" hidden="1">
      <c r="A287" s="111" t="s">
        <v>801</v>
      </c>
      <c r="B287" s="112">
        <f>C287+D287</f>
        <v>0</v>
      </c>
      <c r="C287" s="112"/>
      <c r="D287" s="112"/>
      <c r="E287" s="112">
        <f t="shared" si="26"/>
        <v>0</v>
      </c>
      <c r="F287" s="112"/>
      <c r="G287" s="112"/>
      <c r="H287" s="52" t="e">
        <f>E287/B287*100-100</f>
        <v>#DIV/0!</v>
      </c>
    </row>
    <row r="288" spans="1:8" ht="16.5" customHeight="1" hidden="1">
      <c r="A288" s="111" t="s">
        <v>802</v>
      </c>
      <c r="B288" s="112">
        <f>C288+D288</f>
        <v>0</v>
      </c>
      <c r="C288" s="112"/>
      <c r="D288" s="112"/>
      <c r="E288" s="112">
        <f t="shared" si="26"/>
        <v>0</v>
      </c>
      <c r="F288" s="112"/>
      <c r="G288" s="112"/>
      <c r="H288" s="52" t="e">
        <f>E288/B288*100-100</f>
        <v>#DIV/0!</v>
      </c>
    </row>
    <row r="289" spans="1:8" ht="16.5" customHeight="1" hidden="1">
      <c r="A289" s="111" t="s">
        <v>803</v>
      </c>
      <c r="B289" s="112">
        <f>C289+D289</f>
        <v>0</v>
      </c>
      <c r="C289" s="232"/>
      <c r="D289" s="232"/>
      <c r="E289" s="112">
        <f t="shared" si="26"/>
        <v>0</v>
      </c>
      <c r="F289" s="232"/>
      <c r="G289" s="232"/>
      <c r="H289" s="52" t="e">
        <f>E289/B289*100-100</f>
        <v>#DIV/0!</v>
      </c>
    </row>
    <row r="290" spans="1:8" ht="16.5" customHeight="1" hidden="1">
      <c r="A290" s="111" t="s">
        <v>953</v>
      </c>
      <c r="B290" s="112">
        <f>C290+D290</f>
        <v>0</v>
      </c>
      <c r="C290" s="232"/>
      <c r="D290" s="232"/>
      <c r="E290" s="112">
        <f t="shared" si="26"/>
        <v>0</v>
      </c>
      <c r="F290" s="232"/>
      <c r="G290" s="232"/>
      <c r="H290" s="52" t="e">
        <f>E290/B290*100-100</f>
        <v>#DIV/0!</v>
      </c>
    </row>
    <row r="291" spans="1:8" ht="16.5" customHeight="1" hidden="1">
      <c r="A291" s="111" t="s">
        <v>954</v>
      </c>
      <c r="B291" s="112">
        <f>C291+D291</f>
        <v>0</v>
      </c>
      <c r="C291" s="232"/>
      <c r="D291" s="232"/>
      <c r="E291" s="112">
        <f t="shared" si="26"/>
        <v>0</v>
      </c>
      <c r="F291" s="232"/>
      <c r="G291" s="232"/>
      <c r="H291" s="52" t="e">
        <f>E291/B291*100-100</f>
        <v>#DIV/0!</v>
      </c>
    </row>
    <row r="292" spans="1:8" ht="16.5" customHeight="1" hidden="1">
      <c r="A292" s="111" t="s">
        <v>955</v>
      </c>
      <c r="B292" s="112">
        <f>C292+D292</f>
        <v>0</v>
      </c>
      <c r="C292" s="232"/>
      <c r="D292" s="232"/>
      <c r="E292" s="112">
        <f t="shared" si="26"/>
        <v>0</v>
      </c>
      <c r="F292" s="232"/>
      <c r="G292" s="232"/>
      <c r="H292" s="52" t="e">
        <f>E292/B292*100-100</f>
        <v>#DIV/0!</v>
      </c>
    </row>
    <row r="293" spans="1:8" ht="16.5" customHeight="1" hidden="1">
      <c r="A293" s="111" t="s">
        <v>810</v>
      </c>
      <c r="B293" s="112">
        <f>C293+D293</f>
        <v>0</v>
      </c>
      <c r="C293" s="232"/>
      <c r="D293" s="232"/>
      <c r="E293" s="112">
        <f t="shared" si="26"/>
        <v>0</v>
      </c>
      <c r="F293" s="232"/>
      <c r="G293" s="232"/>
      <c r="H293" s="52" t="e">
        <f>E293/B293*100-100</f>
        <v>#DIV/0!</v>
      </c>
    </row>
    <row r="294" spans="1:8" ht="16.5" customHeight="1" hidden="1">
      <c r="A294" s="111" t="s">
        <v>956</v>
      </c>
      <c r="B294" s="112">
        <f>C294+D294</f>
        <v>0</v>
      </c>
      <c r="C294" s="112"/>
      <c r="D294" s="112"/>
      <c r="E294" s="112">
        <f t="shared" si="26"/>
        <v>0</v>
      </c>
      <c r="F294" s="112"/>
      <c r="G294" s="112"/>
      <c r="H294" s="52" t="e">
        <f>E294/B294*100-100</f>
        <v>#DIV/0!</v>
      </c>
    </row>
    <row r="295" spans="1:8" ht="19.5" customHeight="1">
      <c r="A295" s="111" t="s">
        <v>957</v>
      </c>
      <c r="B295" s="110">
        <f aca="true" t="shared" si="30" ref="B295:G295">SUM(B296:B308)</f>
        <v>335</v>
      </c>
      <c r="C295" s="110">
        <f t="shared" si="30"/>
        <v>335</v>
      </c>
      <c r="D295" s="110"/>
      <c r="E295" s="110">
        <f t="shared" si="30"/>
        <v>336</v>
      </c>
      <c r="F295" s="110">
        <f t="shared" si="30"/>
        <v>336</v>
      </c>
      <c r="G295" s="110"/>
      <c r="H295" s="52">
        <f>E295/B295*100-100</f>
        <v>0.29850746268655826</v>
      </c>
    </row>
    <row r="296" spans="1:8" ht="19.5" customHeight="1">
      <c r="A296" s="111" t="s">
        <v>801</v>
      </c>
      <c r="B296" s="112">
        <f>C296+D296</f>
        <v>143</v>
      </c>
      <c r="C296" s="112">
        <v>143</v>
      </c>
      <c r="D296" s="112"/>
      <c r="E296" s="112">
        <f t="shared" si="26"/>
        <v>189</v>
      </c>
      <c r="F296" s="112">
        <v>189</v>
      </c>
      <c r="G296" s="112"/>
      <c r="H296" s="52">
        <f>E296/B296*100-100</f>
        <v>32.16783216783216</v>
      </c>
    </row>
    <row r="297" spans="1:8" ht="16.5" customHeight="1" hidden="1">
      <c r="A297" s="111" t="s">
        <v>802</v>
      </c>
      <c r="B297" s="112">
        <f>C297+D297</f>
        <v>0</v>
      </c>
      <c r="C297" s="232"/>
      <c r="D297" s="232"/>
      <c r="E297" s="112">
        <f t="shared" si="26"/>
        <v>0</v>
      </c>
      <c r="F297" s="232"/>
      <c r="G297" s="232"/>
      <c r="H297" s="52" t="e">
        <f>E297/B297*100-100</f>
        <v>#DIV/0!</v>
      </c>
    </row>
    <row r="298" spans="1:8" ht="16.5" customHeight="1" hidden="1">
      <c r="A298" s="111" t="s">
        <v>803</v>
      </c>
      <c r="B298" s="112">
        <f>C298+D298</f>
        <v>0</v>
      </c>
      <c r="C298" s="232"/>
      <c r="D298" s="232"/>
      <c r="E298" s="112">
        <f t="shared" si="26"/>
        <v>0</v>
      </c>
      <c r="F298" s="232"/>
      <c r="G298" s="232"/>
      <c r="H298" s="52" t="e">
        <f>E298/B298*100-100</f>
        <v>#DIV/0!</v>
      </c>
    </row>
    <row r="299" spans="1:8" ht="16.5" customHeight="1" hidden="1">
      <c r="A299" s="111" t="s">
        <v>958</v>
      </c>
      <c r="B299" s="112">
        <f>C299+D299</f>
        <v>0</v>
      </c>
      <c r="C299" s="112"/>
      <c r="D299" s="112"/>
      <c r="E299" s="112">
        <f t="shared" si="26"/>
        <v>0</v>
      </c>
      <c r="F299" s="112"/>
      <c r="G299" s="112"/>
      <c r="H299" s="52" t="e">
        <f>E299/B299*100-100</f>
        <v>#DIV/0!</v>
      </c>
    </row>
    <row r="300" spans="1:8" ht="16.5" customHeight="1">
      <c r="A300" s="111" t="s">
        <v>959</v>
      </c>
      <c r="B300" s="112">
        <f>C300+D300</f>
        <v>8</v>
      </c>
      <c r="C300" s="112">
        <v>8</v>
      </c>
      <c r="D300" s="112"/>
      <c r="E300" s="112">
        <f t="shared" si="26"/>
        <v>5</v>
      </c>
      <c r="F300" s="112">
        <v>5</v>
      </c>
      <c r="G300" s="112"/>
      <c r="H300" s="52">
        <f>E300/B300*100-100</f>
        <v>-37.5</v>
      </c>
    </row>
    <row r="301" spans="1:8" ht="19.5" customHeight="1">
      <c r="A301" s="111" t="s">
        <v>960</v>
      </c>
      <c r="B301" s="112">
        <f>C301+D301</f>
        <v>27</v>
      </c>
      <c r="C301" s="112">
        <v>27</v>
      </c>
      <c r="D301" s="112"/>
      <c r="E301" s="112">
        <f t="shared" si="26"/>
        <v>13</v>
      </c>
      <c r="F301" s="112">
        <v>13</v>
      </c>
      <c r="G301" s="112"/>
      <c r="H301" s="52">
        <f>E301/B301*100-100</f>
        <v>-51.851851851851855</v>
      </c>
    </row>
    <row r="302" spans="1:8" ht="19.5" customHeight="1">
      <c r="A302" s="111" t="s">
        <v>961</v>
      </c>
      <c r="B302" s="112">
        <f>C302+D302</f>
        <v>31</v>
      </c>
      <c r="C302" s="112">
        <v>31</v>
      </c>
      <c r="D302" s="112"/>
      <c r="E302" s="112">
        <f t="shared" si="26"/>
        <v>56</v>
      </c>
      <c r="F302" s="112">
        <v>56</v>
      </c>
      <c r="G302" s="112"/>
      <c r="H302" s="52">
        <f>E302/B302*100-100</f>
        <v>80.64516129032256</v>
      </c>
    </row>
    <row r="303" spans="1:8" ht="16.5" customHeight="1" hidden="1">
      <c r="A303" s="111" t="s">
        <v>962</v>
      </c>
      <c r="B303" s="112">
        <f>C303+D303</f>
        <v>0</v>
      </c>
      <c r="C303" s="232"/>
      <c r="D303" s="232"/>
      <c r="E303" s="112">
        <f t="shared" si="26"/>
        <v>0</v>
      </c>
      <c r="F303" s="232"/>
      <c r="G303" s="232"/>
      <c r="H303" s="52" t="e">
        <f>E303/B303*100-100</f>
        <v>#DIV/0!</v>
      </c>
    </row>
    <row r="304" spans="1:8" ht="16.5" customHeight="1" hidden="1">
      <c r="A304" s="111" t="s">
        <v>963</v>
      </c>
      <c r="B304" s="112">
        <f>C304+D304</f>
        <v>0</v>
      </c>
      <c r="C304" s="232"/>
      <c r="D304" s="232"/>
      <c r="E304" s="112">
        <f t="shared" si="26"/>
        <v>0</v>
      </c>
      <c r="F304" s="232"/>
      <c r="G304" s="232"/>
      <c r="H304" s="52" t="e">
        <f>E304/B304*100-100</f>
        <v>#DIV/0!</v>
      </c>
    </row>
    <row r="305" spans="1:8" ht="16.5" customHeight="1" hidden="1">
      <c r="A305" s="111" t="s">
        <v>810</v>
      </c>
      <c r="B305" s="112">
        <f>C305+D305</f>
        <v>0</v>
      </c>
      <c r="C305" s="232"/>
      <c r="D305" s="232"/>
      <c r="E305" s="112">
        <f t="shared" si="26"/>
        <v>0</v>
      </c>
      <c r="F305" s="232"/>
      <c r="G305" s="232"/>
      <c r="H305" s="52" t="e">
        <f>E305/B305*100-100</f>
        <v>#DIV/0!</v>
      </c>
    </row>
    <row r="306" spans="1:8" ht="16.5" customHeight="1">
      <c r="A306" s="111" t="s">
        <v>653</v>
      </c>
      <c r="B306" s="112">
        <f>C306+D306</f>
        <v>5</v>
      </c>
      <c r="C306" s="232">
        <v>5</v>
      </c>
      <c r="D306" s="232"/>
      <c r="E306" s="112">
        <f t="shared" si="26"/>
        <v>8</v>
      </c>
      <c r="F306" s="232">
        <v>8</v>
      </c>
      <c r="G306" s="232"/>
      <c r="H306" s="52">
        <f>E306/B306*100-100</f>
        <v>60</v>
      </c>
    </row>
    <row r="307" spans="1:8" ht="16.5" customHeight="1">
      <c r="A307" s="259" t="s">
        <v>1411</v>
      </c>
      <c r="B307" s="112">
        <f>C307+D307</f>
        <v>16</v>
      </c>
      <c r="C307" s="232">
        <v>16</v>
      </c>
      <c r="D307" s="232"/>
      <c r="E307" s="112">
        <f t="shared" si="26"/>
        <v>10</v>
      </c>
      <c r="F307" s="232">
        <v>10</v>
      </c>
      <c r="G307" s="232"/>
      <c r="H307" s="52">
        <f>E307/B307*100-100</f>
        <v>-37.5</v>
      </c>
    </row>
    <row r="308" spans="1:8" ht="19.5" customHeight="1">
      <c r="A308" s="111" t="s">
        <v>964</v>
      </c>
      <c r="B308" s="112">
        <f>C308+D308</f>
        <v>105</v>
      </c>
      <c r="C308" s="232">
        <v>105</v>
      </c>
      <c r="D308" s="232"/>
      <c r="E308" s="112">
        <f t="shared" si="26"/>
        <v>55</v>
      </c>
      <c r="F308" s="232">
        <v>55</v>
      </c>
      <c r="G308" s="232"/>
      <c r="H308" s="52">
        <f>E308/B308*100-100</f>
        <v>-47.61904761904761</v>
      </c>
    </row>
    <row r="309" spans="1:8" ht="16.5" customHeight="1">
      <c r="A309" s="111" t="s">
        <v>965</v>
      </c>
      <c r="B309" s="112">
        <f aca="true" t="shared" si="31" ref="B309:G309">SUM(B310:B317)</f>
        <v>44</v>
      </c>
      <c r="C309" s="112">
        <f t="shared" si="31"/>
        <v>44</v>
      </c>
      <c r="D309" s="112"/>
      <c r="E309" s="112">
        <f t="shared" si="31"/>
        <v>43</v>
      </c>
      <c r="F309" s="112">
        <f t="shared" si="31"/>
        <v>43</v>
      </c>
      <c r="G309" s="112"/>
      <c r="H309" s="52">
        <f>E309/B309*100-100</f>
        <v>-2.2727272727272663</v>
      </c>
    </row>
    <row r="310" spans="1:8" ht="16.5" customHeight="1" hidden="1">
      <c r="A310" s="111" t="s">
        <v>801</v>
      </c>
      <c r="B310" s="112">
        <f>C310+D310</f>
        <v>0</v>
      </c>
      <c r="C310" s="232"/>
      <c r="D310" s="232"/>
      <c r="E310" s="112">
        <f t="shared" si="26"/>
        <v>0</v>
      </c>
      <c r="F310" s="232"/>
      <c r="G310" s="232"/>
      <c r="H310" s="52" t="e">
        <f>E310/B310*100-100</f>
        <v>#DIV/0!</v>
      </c>
    </row>
    <row r="311" spans="1:8" ht="16.5" customHeight="1" hidden="1">
      <c r="A311" s="111" t="s">
        <v>802</v>
      </c>
      <c r="B311" s="112">
        <f>C311+D311</f>
        <v>0</v>
      </c>
      <c r="C311" s="232"/>
      <c r="D311" s="232"/>
      <c r="E311" s="112">
        <f aca="true" t="shared" si="32" ref="E311:E376">F311+G311</f>
        <v>0</v>
      </c>
      <c r="F311" s="232"/>
      <c r="G311" s="232"/>
      <c r="H311" s="52" t="e">
        <f>E311/B311*100-100</f>
        <v>#DIV/0!</v>
      </c>
    </row>
    <row r="312" spans="1:8" ht="16.5" customHeight="1" hidden="1">
      <c r="A312" s="111" t="s">
        <v>803</v>
      </c>
      <c r="B312" s="112">
        <f>C312+D312</f>
        <v>0</v>
      </c>
      <c r="C312" s="232"/>
      <c r="D312" s="232"/>
      <c r="E312" s="112">
        <f t="shared" si="32"/>
        <v>0</v>
      </c>
      <c r="F312" s="232"/>
      <c r="G312" s="232"/>
      <c r="H312" s="52" t="e">
        <f>E312/B312*100-100</f>
        <v>#DIV/0!</v>
      </c>
    </row>
    <row r="313" spans="1:8" ht="16.5" customHeight="1">
      <c r="A313" s="111" t="s">
        <v>966</v>
      </c>
      <c r="B313" s="112">
        <f>C313+D313</f>
        <v>44</v>
      </c>
      <c r="C313" s="232">
        <v>44</v>
      </c>
      <c r="D313" s="232"/>
      <c r="E313" s="112">
        <f t="shared" si="32"/>
        <v>43</v>
      </c>
      <c r="F313" s="232">
        <v>43</v>
      </c>
      <c r="G313" s="232"/>
      <c r="H313" s="52">
        <f>E313/B313*100-100</f>
        <v>-2.2727272727272663</v>
      </c>
    </row>
    <row r="314" spans="1:8" ht="16.5" customHeight="1" hidden="1">
      <c r="A314" s="111" t="s">
        <v>967</v>
      </c>
      <c r="B314" s="112">
        <f>C314+D314</f>
        <v>0</v>
      </c>
      <c r="C314" s="232"/>
      <c r="D314" s="232"/>
      <c r="E314" s="112">
        <f t="shared" si="32"/>
        <v>0</v>
      </c>
      <c r="F314" s="232"/>
      <c r="G314" s="232"/>
      <c r="H314" s="52" t="e">
        <f>E314/B314*100-100</f>
        <v>#DIV/0!</v>
      </c>
    </row>
    <row r="315" spans="1:8" ht="16.5" customHeight="1" hidden="1">
      <c r="A315" s="111" t="s">
        <v>968</v>
      </c>
      <c r="B315" s="112">
        <f>C315+D315</f>
        <v>0</v>
      </c>
      <c r="C315" s="232"/>
      <c r="D315" s="232"/>
      <c r="E315" s="112">
        <f t="shared" si="32"/>
        <v>0</v>
      </c>
      <c r="F315" s="232"/>
      <c r="G315" s="232"/>
      <c r="H315" s="52" t="e">
        <f>E315/B315*100-100</f>
        <v>#DIV/0!</v>
      </c>
    </row>
    <row r="316" spans="1:8" ht="16.5" customHeight="1" hidden="1">
      <c r="A316" s="111" t="s">
        <v>810</v>
      </c>
      <c r="B316" s="112">
        <f>C316+D316</f>
        <v>0</v>
      </c>
      <c r="C316" s="232"/>
      <c r="D316" s="232"/>
      <c r="E316" s="112">
        <f t="shared" si="32"/>
        <v>0</v>
      </c>
      <c r="F316" s="232"/>
      <c r="G316" s="232"/>
      <c r="H316" s="52" t="e">
        <f>E316/B316*100-100</f>
        <v>#DIV/0!</v>
      </c>
    </row>
    <row r="317" spans="1:8" ht="16.5" customHeight="1" hidden="1">
      <c r="A317" s="111" t="s">
        <v>969</v>
      </c>
      <c r="B317" s="112">
        <f>C317+D317</f>
        <v>0</v>
      </c>
      <c r="C317" s="232"/>
      <c r="D317" s="232"/>
      <c r="E317" s="112">
        <f t="shared" si="32"/>
        <v>0</v>
      </c>
      <c r="F317" s="232"/>
      <c r="G317" s="232"/>
      <c r="H317" s="52" t="e">
        <f>E317/B317*100-100</f>
        <v>#DIV/0!</v>
      </c>
    </row>
    <row r="318" spans="1:8" ht="16.5" customHeight="1">
      <c r="A318" s="111" t="s">
        <v>744</v>
      </c>
      <c r="B318" s="112">
        <f aca="true" t="shared" si="33" ref="B318:G318">SUM(B319:B326)</f>
        <v>50</v>
      </c>
      <c r="C318" s="112">
        <f t="shared" si="33"/>
        <v>50</v>
      </c>
      <c r="D318" s="112"/>
      <c r="E318" s="112">
        <f t="shared" si="33"/>
        <v>50</v>
      </c>
      <c r="F318" s="112">
        <f t="shared" si="33"/>
        <v>50</v>
      </c>
      <c r="G318" s="112"/>
      <c r="H318" s="52">
        <f>E318/B318*100-100</f>
        <v>0</v>
      </c>
    </row>
    <row r="319" spans="1:8" ht="16.5" customHeight="1" hidden="1">
      <c r="A319" s="111" t="s">
        <v>801</v>
      </c>
      <c r="B319" s="112">
        <f>C319+D319</f>
        <v>0</v>
      </c>
      <c r="C319" s="232"/>
      <c r="D319" s="232"/>
      <c r="E319" s="112">
        <f t="shared" si="32"/>
        <v>0</v>
      </c>
      <c r="F319" s="232"/>
      <c r="G319" s="232"/>
      <c r="H319" s="52" t="e">
        <f>E319/B319*100-100</f>
        <v>#DIV/0!</v>
      </c>
    </row>
    <row r="320" spans="1:8" ht="16.5" customHeight="1" hidden="1">
      <c r="A320" s="111" t="s">
        <v>802</v>
      </c>
      <c r="B320" s="112">
        <f>C320+D320</f>
        <v>0</v>
      </c>
      <c r="C320" s="232"/>
      <c r="D320" s="232"/>
      <c r="E320" s="112">
        <f t="shared" si="32"/>
        <v>0</v>
      </c>
      <c r="F320" s="232"/>
      <c r="G320" s="232"/>
      <c r="H320" s="52" t="e">
        <f>E320/B320*100-100</f>
        <v>#DIV/0!</v>
      </c>
    </row>
    <row r="321" spans="1:8" ht="16.5" customHeight="1" hidden="1">
      <c r="A321" s="111" t="s">
        <v>803</v>
      </c>
      <c r="B321" s="112">
        <f>C321+D321</f>
        <v>0</v>
      </c>
      <c r="C321" s="232"/>
      <c r="D321" s="232"/>
      <c r="E321" s="112">
        <f t="shared" si="32"/>
        <v>0</v>
      </c>
      <c r="F321" s="232"/>
      <c r="G321" s="232"/>
      <c r="H321" s="52" t="e">
        <f>E321/B321*100-100</f>
        <v>#DIV/0!</v>
      </c>
    </row>
    <row r="322" spans="1:8" ht="16.5" customHeight="1" hidden="1">
      <c r="A322" s="111" t="s">
        <v>743</v>
      </c>
      <c r="B322" s="112">
        <f>C322+D322</f>
        <v>0</v>
      </c>
      <c r="C322" s="232"/>
      <c r="D322" s="232"/>
      <c r="E322" s="112">
        <f t="shared" si="32"/>
        <v>0</v>
      </c>
      <c r="F322" s="232"/>
      <c r="G322" s="232"/>
      <c r="H322" s="52" t="e">
        <f>E322/B322*100-100</f>
        <v>#DIV/0!</v>
      </c>
    </row>
    <row r="323" spans="1:8" ht="16.5" customHeight="1" hidden="1">
      <c r="A323" s="111" t="s">
        <v>742</v>
      </c>
      <c r="B323" s="112">
        <f>C323+D323</f>
        <v>0</v>
      </c>
      <c r="C323" s="232"/>
      <c r="D323" s="232"/>
      <c r="E323" s="112">
        <f t="shared" si="32"/>
        <v>0</v>
      </c>
      <c r="F323" s="232"/>
      <c r="G323" s="232"/>
      <c r="H323" s="52" t="e">
        <f>E323/B323*100-100</f>
        <v>#DIV/0!</v>
      </c>
    </row>
    <row r="324" spans="1:8" ht="16.5" customHeight="1" hidden="1">
      <c r="A324" s="111" t="s">
        <v>741</v>
      </c>
      <c r="B324" s="112">
        <f>C324+D324</f>
        <v>0</v>
      </c>
      <c r="C324" s="232"/>
      <c r="D324" s="232"/>
      <c r="E324" s="112">
        <f t="shared" si="32"/>
        <v>0</v>
      </c>
      <c r="F324" s="232"/>
      <c r="G324" s="232"/>
      <c r="H324" s="52" t="e">
        <f>E324/B324*100-100</f>
        <v>#DIV/0!</v>
      </c>
    </row>
    <row r="325" spans="1:8" ht="16.5" customHeight="1" hidden="1">
      <c r="A325" s="111" t="s">
        <v>810</v>
      </c>
      <c r="B325" s="112">
        <f>C325+D325</f>
        <v>0</v>
      </c>
      <c r="C325" s="232"/>
      <c r="D325" s="232"/>
      <c r="E325" s="112">
        <f t="shared" si="32"/>
        <v>0</v>
      </c>
      <c r="F325" s="232"/>
      <c r="G325" s="232"/>
      <c r="H325" s="52" t="e">
        <f>E325/B325*100-100</f>
        <v>#DIV/0!</v>
      </c>
    </row>
    <row r="326" spans="1:8" ht="16.5" customHeight="1">
      <c r="A326" s="111" t="s">
        <v>740</v>
      </c>
      <c r="B326" s="112">
        <f>C326+D326</f>
        <v>50</v>
      </c>
      <c r="C326" s="232">
        <v>50</v>
      </c>
      <c r="D326" s="232"/>
      <c r="E326" s="112">
        <f t="shared" si="32"/>
        <v>50</v>
      </c>
      <c r="F326" s="232">
        <v>50</v>
      </c>
      <c r="G326" s="232"/>
      <c r="H326" s="52">
        <f>E326/B326*100-100</f>
        <v>0</v>
      </c>
    </row>
    <row r="327" spans="1:8" ht="16.5" customHeight="1" hidden="1">
      <c r="A327" s="111" t="s">
        <v>970</v>
      </c>
      <c r="B327" s="112">
        <f>C327+D327</f>
        <v>0</v>
      </c>
      <c r="C327" s="233"/>
      <c r="D327" s="233"/>
      <c r="E327" s="112">
        <f t="shared" si="32"/>
        <v>0</v>
      </c>
      <c r="F327" s="233"/>
      <c r="G327" s="233"/>
      <c r="H327" s="52" t="e">
        <f>E327/B327*100-100</f>
        <v>#DIV/0!</v>
      </c>
    </row>
    <row r="328" spans="1:8" ht="16.5" customHeight="1" hidden="1">
      <c r="A328" s="111" t="s">
        <v>801</v>
      </c>
      <c r="B328" s="112">
        <f>C328+D328</f>
        <v>0</v>
      </c>
      <c r="C328" s="232"/>
      <c r="D328" s="232"/>
      <c r="E328" s="112">
        <f t="shared" si="32"/>
        <v>0</v>
      </c>
      <c r="F328" s="232"/>
      <c r="G328" s="232"/>
      <c r="H328" s="52" t="e">
        <f>E328/B328*100-100</f>
        <v>#DIV/0!</v>
      </c>
    </row>
    <row r="329" spans="1:8" ht="16.5" customHeight="1" hidden="1">
      <c r="A329" s="111" t="s">
        <v>802</v>
      </c>
      <c r="B329" s="112">
        <f>C329+D329</f>
        <v>0</v>
      </c>
      <c r="C329" s="232"/>
      <c r="D329" s="232"/>
      <c r="E329" s="112">
        <f t="shared" si="32"/>
        <v>0</v>
      </c>
      <c r="F329" s="232"/>
      <c r="G329" s="232"/>
      <c r="H329" s="52" t="e">
        <f>E329/B329*100-100</f>
        <v>#DIV/0!</v>
      </c>
    </row>
    <row r="330" spans="1:8" ht="16.5" customHeight="1" hidden="1">
      <c r="A330" s="111" t="s">
        <v>803</v>
      </c>
      <c r="B330" s="112">
        <f>C330+D330</f>
        <v>0</v>
      </c>
      <c r="C330" s="232"/>
      <c r="D330" s="232"/>
      <c r="E330" s="112">
        <f t="shared" si="32"/>
        <v>0</v>
      </c>
      <c r="F330" s="232"/>
      <c r="G330" s="232"/>
      <c r="H330" s="52" t="e">
        <f>E330/B330*100-100</f>
        <v>#DIV/0!</v>
      </c>
    </row>
    <row r="331" spans="1:8" ht="16.5" customHeight="1" hidden="1">
      <c r="A331" s="111" t="s">
        <v>971</v>
      </c>
      <c r="B331" s="112">
        <f>C331+D331</f>
        <v>0</v>
      </c>
      <c r="C331" s="232"/>
      <c r="D331" s="232"/>
      <c r="E331" s="112">
        <f t="shared" si="32"/>
        <v>0</v>
      </c>
      <c r="F331" s="232"/>
      <c r="G331" s="232"/>
      <c r="H331" s="52" t="e">
        <f>E331/B331*100-100</f>
        <v>#DIV/0!</v>
      </c>
    </row>
    <row r="332" spans="1:8" ht="16.5" customHeight="1" hidden="1">
      <c r="A332" s="111" t="s">
        <v>972</v>
      </c>
      <c r="B332" s="112">
        <f>C332+D332</f>
        <v>0</v>
      </c>
      <c r="C332" s="232"/>
      <c r="D332" s="232"/>
      <c r="E332" s="112">
        <f t="shared" si="32"/>
        <v>0</v>
      </c>
      <c r="F332" s="232"/>
      <c r="G332" s="232"/>
      <c r="H332" s="52" t="e">
        <f>E332/B332*100-100</f>
        <v>#DIV/0!</v>
      </c>
    </row>
    <row r="333" spans="1:8" ht="16.5" customHeight="1" hidden="1">
      <c r="A333" s="111" t="s">
        <v>810</v>
      </c>
      <c r="B333" s="112">
        <f>C333+D333</f>
        <v>0</v>
      </c>
      <c r="C333" s="232"/>
      <c r="D333" s="232"/>
      <c r="E333" s="112">
        <f t="shared" si="32"/>
        <v>0</v>
      </c>
      <c r="F333" s="232"/>
      <c r="G333" s="232"/>
      <c r="H333" s="52" t="e">
        <f>E333/B333*100-100</f>
        <v>#DIV/0!</v>
      </c>
    </row>
    <row r="334" spans="1:8" ht="16.5" customHeight="1" hidden="1">
      <c r="A334" s="111" t="s">
        <v>973</v>
      </c>
      <c r="B334" s="112">
        <f>C334+D334</f>
        <v>0</v>
      </c>
      <c r="C334" s="232"/>
      <c r="D334" s="232"/>
      <c r="E334" s="112">
        <f t="shared" si="32"/>
        <v>0</v>
      </c>
      <c r="F334" s="232"/>
      <c r="G334" s="232"/>
      <c r="H334" s="52" t="e">
        <f>E334/B334*100-100</f>
        <v>#DIV/0!</v>
      </c>
    </row>
    <row r="335" spans="1:8" ht="16.5" customHeight="1" hidden="1">
      <c r="A335" s="111" t="s">
        <v>974</v>
      </c>
      <c r="B335" s="112">
        <f>C335+D335</f>
        <v>0</v>
      </c>
      <c r="C335" s="233"/>
      <c r="D335" s="233"/>
      <c r="E335" s="112">
        <f t="shared" si="32"/>
        <v>0</v>
      </c>
      <c r="F335" s="233"/>
      <c r="G335" s="233"/>
      <c r="H335" s="52" t="e">
        <f>E335/B335*100-100</f>
        <v>#DIV/0!</v>
      </c>
    </row>
    <row r="336" spans="1:8" ht="16.5" customHeight="1" hidden="1">
      <c r="A336" s="111" t="s">
        <v>801</v>
      </c>
      <c r="B336" s="112">
        <f>C336+D336</f>
        <v>0</v>
      </c>
      <c r="C336" s="232"/>
      <c r="D336" s="232"/>
      <c r="E336" s="112">
        <f t="shared" si="32"/>
        <v>0</v>
      </c>
      <c r="F336" s="232"/>
      <c r="G336" s="232"/>
      <c r="H336" s="52" t="e">
        <f>E336/B336*100-100</f>
        <v>#DIV/0!</v>
      </c>
    </row>
    <row r="337" spans="1:8" ht="16.5" customHeight="1" hidden="1">
      <c r="A337" s="111" t="s">
        <v>802</v>
      </c>
      <c r="B337" s="112">
        <f>C337+D337</f>
        <v>0</v>
      </c>
      <c r="C337" s="232"/>
      <c r="D337" s="232"/>
      <c r="E337" s="112">
        <f t="shared" si="32"/>
        <v>0</v>
      </c>
      <c r="F337" s="232"/>
      <c r="G337" s="232"/>
      <c r="H337" s="52" t="e">
        <f>E337/B337*100-100</f>
        <v>#DIV/0!</v>
      </c>
    </row>
    <row r="338" spans="1:8" ht="16.5" customHeight="1" hidden="1">
      <c r="A338" s="111" t="s">
        <v>975</v>
      </c>
      <c r="B338" s="112">
        <f>C338+D338</f>
        <v>0</v>
      </c>
      <c r="C338" s="232"/>
      <c r="D338" s="232"/>
      <c r="E338" s="112">
        <f t="shared" si="32"/>
        <v>0</v>
      </c>
      <c r="F338" s="232"/>
      <c r="G338" s="232"/>
      <c r="H338" s="52" t="e">
        <f>E338/B338*100-100</f>
        <v>#DIV/0!</v>
      </c>
    </row>
    <row r="339" spans="1:8" ht="16.5" customHeight="1" hidden="1">
      <c r="A339" s="111" t="s">
        <v>976</v>
      </c>
      <c r="B339" s="112">
        <f>C339+D339</f>
        <v>0</v>
      </c>
      <c r="C339" s="232"/>
      <c r="D339" s="232"/>
      <c r="E339" s="112">
        <f t="shared" si="32"/>
        <v>0</v>
      </c>
      <c r="F339" s="232"/>
      <c r="G339" s="232"/>
      <c r="H339" s="52" t="e">
        <f>E339/B339*100-100</f>
        <v>#DIV/0!</v>
      </c>
    </row>
    <row r="340" spans="1:8" ht="16.5" customHeight="1" hidden="1">
      <c r="A340" s="111" t="s">
        <v>977</v>
      </c>
      <c r="B340" s="112">
        <f>C340+D340</f>
        <v>0</v>
      </c>
      <c r="C340" s="232"/>
      <c r="D340" s="232"/>
      <c r="E340" s="112">
        <f t="shared" si="32"/>
        <v>0</v>
      </c>
      <c r="F340" s="232"/>
      <c r="G340" s="232"/>
      <c r="H340" s="52" t="e">
        <f>E340/B340*100-100</f>
        <v>#DIV/0!</v>
      </c>
    </row>
    <row r="341" spans="1:8" ht="16.5" customHeight="1" hidden="1">
      <c r="A341" s="111" t="s">
        <v>939</v>
      </c>
      <c r="B341" s="112">
        <f>C341+D341</f>
        <v>0</v>
      </c>
      <c r="C341" s="232"/>
      <c r="D341" s="232"/>
      <c r="E341" s="112">
        <f t="shared" si="32"/>
        <v>0</v>
      </c>
      <c r="F341" s="232"/>
      <c r="G341" s="232"/>
      <c r="H341" s="52" t="e">
        <f>E341/B341*100-100</f>
        <v>#DIV/0!</v>
      </c>
    </row>
    <row r="342" spans="1:8" ht="16.5" customHeight="1" hidden="1">
      <c r="A342" s="111" t="s">
        <v>978</v>
      </c>
      <c r="B342" s="112">
        <f>C342+D342</f>
        <v>0</v>
      </c>
      <c r="C342" s="232"/>
      <c r="D342" s="232"/>
      <c r="E342" s="112">
        <f t="shared" si="32"/>
        <v>0</v>
      </c>
      <c r="F342" s="232"/>
      <c r="G342" s="232"/>
      <c r="H342" s="52" t="e">
        <f>E342/B342*100-100</f>
        <v>#DIV/0!</v>
      </c>
    </row>
    <row r="343" spans="1:8" ht="15.75" customHeight="1" hidden="1">
      <c r="A343" s="111" t="s">
        <v>979</v>
      </c>
      <c r="B343" s="112">
        <f>C343+D343</f>
        <v>0</v>
      </c>
      <c r="C343" s="112"/>
      <c r="D343" s="112"/>
      <c r="E343" s="112">
        <f t="shared" si="32"/>
        <v>0</v>
      </c>
      <c r="F343" s="112"/>
      <c r="G343" s="112"/>
      <c r="H343" s="52" t="e">
        <f>E343/B343*100-100</f>
        <v>#DIV/0!</v>
      </c>
    </row>
    <row r="344" spans="1:8" ht="19.5" customHeight="1">
      <c r="A344" s="109" t="s">
        <v>558</v>
      </c>
      <c r="B344" s="110">
        <f aca="true" t="shared" si="34" ref="B344:G344">SUM(B345,B350,B359,B366,B372,B376,B380,B384,B390,B397)</f>
        <v>23638</v>
      </c>
      <c r="C344" s="110">
        <f t="shared" si="34"/>
        <v>23638</v>
      </c>
      <c r="D344" s="110"/>
      <c r="E344" s="110">
        <f t="shared" si="34"/>
        <v>26282</v>
      </c>
      <c r="F344" s="110">
        <f t="shared" si="34"/>
        <v>26282</v>
      </c>
      <c r="G344" s="110"/>
      <c r="H344" s="52">
        <f>E344/B344*100-100</f>
        <v>11.185379473728744</v>
      </c>
    </row>
    <row r="345" spans="1:8" ht="19.5" customHeight="1">
      <c r="A345" s="111" t="s">
        <v>980</v>
      </c>
      <c r="B345" s="110">
        <f aca="true" t="shared" si="35" ref="B345:G345">SUM(B346:B349)</f>
        <v>1000</v>
      </c>
      <c r="C345" s="110">
        <f t="shared" si="35"/>
        <v>1000</v>
      </c>
      <c r="D345" s="110"/>
      <c r="E345" s="110">
        <f t="shared" si="35"/>
        <v>996</v>
      </c>
      <c r="F345" s="110">
        <f t="shared" si="35"/>
        <v>996</v>
      </c>
      <c r="G345" s="110"/>
      <c r="H345" s="52">
        <f>E345/B345*100-100</f>
        <v>-0.4000000000000057</v>
      </c>
    </row>
    <row r="346" spans="1:8" s="328" customFormat="1" ht="19.5" customHeight="1">
      <c r="A346" s="327" t="s">
        <v>801</v>
      </c>
      <c r="B346" s="112">
        <f>C346+D346</f>
        <v>255</v>
      </c>
      <c r="C346" s="112">
        <v>255</v>
      </c>
      <c r="D346" s="112"/>
      <c r="E346" s="112">
        <f t="shared" si="32"/>
        <v>298</v>
      </c>
      <c r="F346" s="112">
        <v>298</v>
      </c>
      <c r="G346" s="112"/>
      <c r="H346" s="52">
        <f>E346/B346*100-100</f>
        <v>16.862745098039227</v>
      </c>
    </row>
    <row r="347" spans="1:8" ht="16.5" customHeight="1" hidden="1">
      <c r="A347" s="111" t="s">
        <v>802</v>
      </c>
      <c r="B347" s="112">
        <f>C347+D347</f>
        <v>0</v>
      </c>
      <c r="C347" s="232"/>
      <c r="D347" s="232"/>
      <c r="E347" s="112">
        <f t="shared" si="32"/>
        <v>0</v>
      </c>
      <c r="F347" s="232"/>
      <c r="G347" s="232"/>
      <c r="H347" s="52" t="e">
        <f>E347/B347*100-100</f>
        <v>#DIV/0!</v>
      </c>
    </row>
    <row r="348" spans="1:8" ht="16.5" customHeight="1" hidden="1">
      <c r="A348" s="111" t="s">
        <v>803</v>
      </c>
      <c r="B348" s="112">
        <f>C348+D348</f>
        <v>0</v>
      </c>
      <c r="C348" s="232"/>
      <c r="D348" s="232"/>
      <c r="E348" s="112">
        <f t="shared" si="32"/>
        <v>0</v>
      </c>
      <c r="F348" s="232"/>
      <c r="G348" s="232"/>
      <c r="H348" s="52" t="e">
        <f>E348/B348*100-100</f>
        <v>#DIV/0!</v>
      </c>
    </row>
    <row r="349" spans="1:8" ht="19.5" customHeight="1">
      <c r="A349" s="111" t="s">
        <v>981</v>
      </c>
      <c r="B349" s="112">
        <f>C349+D349</f>
        <v>745</v>
      </c>
      <c r="C349" s="232">
        <v>745</v>
      </c>
      <c r="D349" s="232"/>
      <c r="E349" s="112">
        <f t="shared" si="32"/>
        <v>698</v>
      </c>
      <c r="F349" s="232">
        <v>698</v>
      </c>
      <c r="G349" s="232"/>
      <c r="H349" s="52">
        <f>E349/B349*100-100</f>
        <v>-6.308724832214764</v>
      </c>
    </row>
    <row r="350" spans="1:8" ht="19.5" customHeight="1">
      <c r="A350" s="111" t="s">
        <v>982</v>
      </c>
      <c r="B350" s="110">
        <f aca="true" t="shared" si="36" ref="B350:G350">SUM(B351:B358)</f>
        <v>21128</v>
      </c>
      <c r="C350" s="110">
        <f t="shared" si="36"/>
        <v>21128</v>
      </c>
      <c r="D350" s="110"/>
      <c r="E350" s="110">
        <f t="shared" si="36"/>
        <v>23516</v>
      </c>
      <c r="F350" s="110">
        <f t="shared" si="36"/>
        <v>23516</v>
      </c>
      <c r="G350" s="110"/>
      <c r="H350" s="52">
        <f>E350/B350*100-100</f>
        <v>11.30253691783416</v>
      </c>
    </row>
    <row r="351" spans="1:8" ht="19.5" customHeight="1">
      <c r="A351" s="111" t="s">
        <v>983</v>
      </c>
      <c r="B351" s="112">
        <f>C351+D351</f>
        <v>665</v>
      </c>
      <c r="C351" s="112">
        <v>665</v>
      </c>
      <c r="D351" s="112"/>
      <c r="E351" s="112">
        <f t="shared" si="32"/>
        <v>709</v>
      </c>
      <c r="F351" s="112">
        <v>709</v>
      </c>
      <c r="G351" s="112"/>
      <c r="H351" s="52">
        <f>E351/B351*100-100</f>
        <v>6.616541353383454</v>
      </c>
    </row>
    <row r="352" spans="1:8" ht="19.5" customHeight="1">
      <c r="A352" s="111" t="s">
        <v>984</v>
      </c>
      <c r="B352" s="112">
        <f>C352+D352</f>
        <v>9373</v>
      </c>
      <c r="C352" s="112">
        <v>9373</v>
      </c>
      <c r="D352" s="112"/>
      <c r="E352" s="112">
        <f t="shared" si="32"/>
        <v>10429</v>
      </c>
      <c r="F352" s="112">
        <f>10425+4</f>
        <v>10429</v>
      </c>
      <c r="G352" s="112"/>
      <c r="H352" s="52">
        <f>E352/B352*100-100</f>
        <v>11.266403499413215</v>
      </c>
    </row>
    <row r="353" spans="1:8" ht="19.5" customHeight="1">
      <c r="A353" s="111" t="s">
        <v>985</v>
      </c>
      <c r="B353" s="112">
        <f>C353+D353</f>
        <v>7905</v>
      </c>
      <c r="C353" s="232">
        <v>7905</v>
      </c>
      <c r="D353" s="232"/>
      <c r="E353" s="112">
        <f t="shared" si="32"/>
        <v>9037</v>
      </c>
      <c r="F353" s="232">
        <f>9037</f>
        <v>9037</v>
      </c>
      <c r="G353" s="232"/>
      <c r="H353" s="52">
        <f>E353/B353*100-100</f>
        <v>14.320050600885523</v>
      </c>
    </row>
    <row r="354" spans="1:8" ht="19.5" customHeight="1">
      <c r="A354" s="111" t="s">
        <v>986</v>
      </c>
      <c r="B354" s="112">
        <f>C354+D354</f>
        <v>2985</v>
      </c>
      <c r="C354" s="112">
        <v>2985</v>
      </c>
      <c r="D354" s="112"/>
      <c r="E354" s="112">
        <f t="shared" si="32"/>
        <v>3141</v>
      </c>
      <c r="F354" s="112">
        <v>3141</v>
      </c>
      <c r="G354" s="112"/>
      <c r="H354" s="52">
        <f>E354/B354*100-100</f>
        <v>5.226130653266338</v>
      </c>
    </row>
    <row r="355" spans="1:8" ht="16.5" customHeight="1" hidden="1">
      <c r="A355" s="111" t="s">
        <v>987</v>
      </c>
      <c r="B355" s="112">
        <f>C355+D355</f>
        <v>0</v>
      </c>
      <c r="C355" s="232"/>
      <c r="D355" s="232"/>
      <c r="E355" s="112">
        <f t="shared" si="32"/>
        <v>0</v>
      </c>
      <c r="F355" s="232"/>
      <c r="G355" s="232"/>
      <c r="H355" s="52" t="e">
        <f>E355/B355*100-100</f>
        <v>#DIV/0!</v>
      </c>
    </row>
    <row r="356" spans="1:8" ht="16.5" customHeight="1" hidden="1">
      <c r="A356" s="111" t="s">
        <v>988</v>
      </c>
      <c r="B356" s="112">
        <f>C356+D356</f>
        <v>0</v>
      </c>
      <c r="C356" s="232"/>
      <c r="D356" s="232"/>
      <c r="E356" s="112">
        <f t="shared" si="32"/>
        <v>0</v>
      </c>
      <c r="F356" s="232"/>
      <c r="G356" s="232"/>
      <c r="H356" s="52" t="e">
        <f>E356/B356*100-100</f>
        <v>#DIV/0!</v>
      </c>
    </row>
    <row r="357" spans="1:8" ht="16.5" customHeight="1" hidden="1">
      <c r="A357" s="111" t="s">
        <v>989</v>
      </c>
      <c r="B357" s="112">
        <f>C357+D357</f>
        <v>0</v>
      </c>
      <c r="C357" s="232"/>
      <c r="D357" s="232"/>
      <c r="E357" s="112">
        <f t="shared" si="32"/>
        <v>0</v>
      </c>
      <c r="F357" s="232"/>
      <c r="G357" s="232"/>
      <c r="H357" s="52" t="e">
        <f>E357/B357*100-100</f>
        <v>#DIV/0!</v>
      </c>
    </row>
    <row r="358" spans="1:8" ht="19.5" customHeight="1">
      <c r="A358" s="111" t="s">
        <v>990</v>
      </c>
      <c r="B358" s="112">
        <f>C358+D358</f>
        <v>200</v>
      </c>
      <c r="C358" s="112">
        <v>200</v>
      </c>
      <c r="D358" s="112"/>
      <c r="E358" s="112">
        <f t="shared" si="32"/>
        <v>200</v>
      </c>
      <c r="F358" s="112">
        <v>200</v>
      </c>
      <c r="G358" s="112"/>
      <c r="H358" s="52">
        <f>E358/B358*100-100</f>
        <v>0</v>
      </c>
    </row>
    <row r="359" spans="1:8" ht="19.5" customHeight="1">
      <c r="A359" s="111" t="s">
        <v>991</v>
      </c>
      <c r="B359" s="110">
        <f aca="true" t="shared" si="37" ref="B359:G359">SUM(B360:B365)</f>
        <v>872</v>
      </c>
      <c r="C359" s="110">
        <f t="shared" si="37"/>
        <v>872</v>
      </c>
      <c r="D359" s="110"/>
      <c r="E359" s="110">
        <f t="shared" si="37"/>
        <v>904</v>
      </c>
      <c r="F359" s="110">
        <f t="shared" si="37"/>
        <v>904</v>
      </c>
      <c r="G359" s="110"/>
      <c r="H359" s="52">
        <f>E359/B359*100-100</f>
        <v>3.6697247706422047</v>
      </c>
    </row>
    <row r="360" spans="1:8" ht="16.5" customHeight="1" hidden="1">
      <c r="A360" s="111" t="s">
        <v>992</v>
      </c>
      <c r="B360" s="112">
        <f>C360+D360</f>
        <v>0</v>
      </c>
      <c r="C360" s="232"/>
      <c r="D360" s="232"/>
      <c r="E360" s="112">
        <f t="shared" si="32"/>
        <v>0</v>
      </c>
      <c r="F360" s="232"/>
      <c r="G360" s="232"/>
      <c r="H360" s="52" t="e">
        <f>E360/B360*100-100</f>
        <v>#DIV/0!</v>
      </c>
    </row>
    <row r="361" spans="1:8" ht="16.5" customHeight="1" hidden="1">
      <c r="A361" s="111" t="s">
        <v>993</v>
      </c>
      <c r="B361" s="112">
        <f>C361+D361</f>
        <v>0</v>
      </c>
      <c r="C361" s="112"/>
      <c r="D361" s="112"/>
      <c r="E361" s="112">
        <f t="shared" si="32"/>
        <v>0</v>
      </c>
      <c r="F361" s="112"/>
      <c r="G361" s="112"/>
      <c r="H361" s="52" t="e">
        <f>E361/B361*100-100</f>
        <v>#DIV/0!</v>
      </c>
    </row>
    <row r="362" spans="1:8" ht="16.5" customHeight="1" hidden="1">
      <c r="A362" s="111" t="s">
        <v>994</v>
      </c>
      <c r="B362" s="112">
        <f>C362+D362</f>
        <v>0</v>
      </c>
      <c r="C362" s="112"/>
      <c r="D362" s="112"/>
      <c r="E362" s="112">
        <f t="shared" si="32"/>
        <v>0</v>
      </c>
      <c r="F362" s="112"/>
      <c r="G362" s="112"/>
      <c r="H362" s="52" t="e">
        <f>E362/B362*100-100</f>
        <v>#DIV/0!</v>
      </c>
    </row>
    <row r="363" spans="1:8" ht="19.5" customHeight="1">
      <c r="A363" s="111" t="s">
        <v>995</v>
      </c>
      <c r="B363" s="112">
        <f>C363+D363</f>
        <v>872</v>
      </c>
      <c r="C363" s="232">
        <v>872</v>
      </c>
      <c r="D363" s="232"/>
      <c r="E363" s="112">
        <f t="shared" si="32"/>
        <v>904</v>
      </c>
      <c r="F363" s="232">
        <v>904</v>
      </c>
      <c r="G363" s="232"/>
      <c r="H363" s="52">
        <f>E363/B363*100-100</f>
        <v>3.6697247706422047</v>
      </c>
    </row>
    <row r="364" spans="1:8" ht="16.5" customHeight="1" hidden="1">
      <c r="A364" s="111" t="s">
        <v>996</v>
      </c>
      <c r="B364" s="112">
        <f>C364+D364</f>
        <v>0</v>
      </c>
      <c r="C364" s="112"/>
      <c r="D364" s="112"/>
      <c r="E364" s="112">
        <f t="shared" si="32"/>
        <v>0</v>
      </c>
      <c r="F364" s="112"/>
      <c r="G364" s="112"/>
      <c r="H364" s="52" t="e">
        <f>E364/B364*100-100</f>
        <v>#DIV/0!</v>
      </c>
    </row>
    <row r="365" spans="1:8" ht="16.5" customHeight="1" hidden="1">
      <c r="A365" s="111" t="s">
        <v>997</v>
      </c>
      <c r="B365" s="112">
        <f>C365+D365</f>
        <v>0</v>
      </c>
      <c r="C365" s="232"/>
      <c r="D365" s="232"/>
      <c r="E365" s="112">
        <f t="shared" si="32"/>
        <v>0</v>
      </c>
      <c r="F365" s="232"/>
      <c r="G365" s="232"/>
      <c r="H365" s="52" t="e">
        <f>E365/B365*100-100</f>
        <v>#DIV/0!</v>
      </c>
    </row>
    <row r="366" spans="1:8" ht="16.5" customHeight="1" hidden="1">
      <c r="A366" s="111" t="s">
        <v>998</v>
      </c>
      <c r="B366" s="112">
        <f>C366+D366</f>
        <v>0</v>
      </c>
      <c r="C366" s="233"/>
      <c r="D366" s="233"/>
      <c r="E366" s="112">
        <f t="shared" si="32"/>
        <v>0</v>
      </c>
      <c r="F366" s="233"/>
      <c r="G366" s="233"/>
      <c r="H366" s="52" t="e">
        <f>E366/B366*100-100</f>
        <v>#DIV/0!</v>
      </c>
    </row>
    <row r="367" spans="1:8" ht="16.5" customHeight="1" hidden="1">
      <c r="A367" s="111" t="s">
        <v>999</v>
      </c>
      <c r="B367" s="112">
        <f>C367+D367</f>
        <v>0</v>
      </c>
      <c r="C367" s="232"/>
      <c r="D367" s="232"/>
      <c r="E367" s="112">
        <f t="shared" si="32"/>
        <v>0</v>
      </c>
      <c r="F367" s="232"/>
      <c r="G367" s="232"/>
      <c r="H367" s="52" t="e">
        <f>E367/B367*100-100</f>
        <v>#DIV/0!</v>
      </c>
    </row>
    <row r="368" spans="1:8" ht="16.5" customHeight="1" hidden="1">
      <c r="A368" s="111" t="s">
        <v>1000</v>
      </c>
      <c r="B368" s="112">
        <f>C368+D368</f>
        <v>0</v>
      </c>
      <c r="C368" s="232"/>
      <c r="D368" s="232"/>
      <c r="E368" s="112">
        <f t="shared" si="32"/>
        <v>0</v>
      </c>
      <c r="F368" s="232"/>
      <c r="G368" s="232"/>
      <c r="H368" s="52" t="e">
        <f>E368/B368*100-100</f>
        <v>#DIV/0!</v>
      </c>
    </row>
    <row r="369" spans="1:8" ht="16.5" customHeight="1" hidden="1">
      <c r="A369" s="111" t="s">
        <v>1001</v>
      </c>
      <c r="B369" s="112">
        <f>C369+D369</f>
        <v>0</v>
      </c>
      <c r="C369" s="232"/>
      <c r="D369" s="232"/>
      <c r="E369" s="112">
        <f t="shared" si="32"/>
        <v>0</v>
      </c>
      <c r="F369" s="232"/>
      <c r="G369" s="232"/>
      <c r="H369" s="52" t="e">
        <f>E369/B369*100-100</f>
        <v>#DIV/0!</v>
      </c>
    </row>
    <row r="370" spans="1:8" ht="16.5" customHeight="1" hidden="1">
      <c r="A370" s="111" t="s">
        <v>1002</v>
      </c>
      <c r="B370" s="112">
        <f>C370+D370</f>
        <v>0</v>
      </c>
      <c r="C370" s="232"/>
      <c r="D370" s="232"/>
      <c r="E370" s="112">
        <f t="shared" si="32"/>
        <v>0</v>
      </c>
      <c r="F370" s="232"/>
      <c r="G370" s="232"/>
      <c r="H370" s="52" t="e">
        <f>E370/B370*100-100</f>
        <v>#DIV/0!</v>
      </c>
    </row>
    <row r="371" spans="1:8" ht="16.5" customHeight="1" hidden="1">
      <c r="A371" s="111" t="s">
        <v>1003</v>
      </c>
      <c r="B371" s="112">
        <f>C371+D371</f>
        <v>0</v>
      </c>
      <c r="C371" s="232"/>
      <c r="D371" s="232"/>
      <c r="E371" s="112">
        <f t="shared" si="32"/>
        <v>0</v>
      </c>
      <c r="F371" s="232"/>
      <c r="G371" s="232"/>
      <c r="H371" s="52" t="e">
        <f>E371/B371*100-100</f>
        <v>#DIV/0!</v>
      </c>
    </row>
    <row r="372" spans="1:8" ht="16.5" customHeight="1" hidden="1">
      <c r="A372" s="111" t="s">
        <v>1004</v>
      </c>
      <c r="B372" s="112">
        <f>C372+D372</f>
        <v>0</v>
      </c>
      <c r="C372" s="110"/>
      <c r="D372" s="110"/>
      <c r="E372" s="112">
        <f t="shared" si="32"/>
        <v>0</v>
      </c>
      <c r="F372" s="110"/>
      <c r="G372" s="110"/>
      <c r="H372" s="52" t="e">
        <f>E372/B372*100-100</f>
        <v>#DIV/0!</v>
      </c>
    </row>
    <row r="373" spans="1:8" ht="16.5" customHeight="1" hidden="1">
      <c r="A373" s="111" t="s">
        <v>1005</v>
      </c>
      <c r="B373" s="112">
        <f>C373+D373</f>
        <v>0</v>
      </c>
      <c r="C373" s="112"/>
      <c r="D373" s="112"/>
      <c r="E373" s="112">
        <f t="shared" si="32"/>
        <v>0</v>
      </c>
      <c r="F373" s="112"/>
      <c r="G373" s="112"/>
      <c r="H373" s="52" t="e">
        <f>E373/B373*100-100</f>
        <v>#DIV/0!</v>
      </c>
    </row>
    <row r="374" spans="1:8" ht="16.5" customHeight="1" hidden="1">
      <c r="A374" s="111" t="s">
        <v>1006</v>
      </c>
      <c r="B374" s="112">
        <f>C374+D374</f>
        <v>0</v>
      </c>
      <c r="C374" s="232"/>
      <c r="D374" s="232"/>
      <c r="E374" s="112">
        <f t="shared" si="32"/>
        <v>0</v>
      </c>
      <c r="F374" s="232"/>
      <c r="G374" s="232"/>
      <c r="H374" s="52" t="e">
        <f>E374/B374*100-100</f>
        <v>#DIV/0!</v>
      </c>
    </row>
    <row r="375" spans="1:8" ht="16.5" customHeight="1" hidden="1">
      <c r="A375" s="111" t="s">
        <v>1007</v>
      </c>
      <c r="B375" s="112">
        <f>C375+D375</f>
        <v>0</v>
      </c>
      <c r="C375" s="232"/>
      <c r="D375" s="232"/>
      <c r="E375" s="112">
        <f t="shared" si="32"/>
        <v>0</v>
      </c>
      <c r="F375" s="232"/>
      <c r="G375" s="232"/>
      <c r="H375" s="52" t="e">
        <f>E375/B375*100-100</f>
        <v>#DIV/0!</v>
      </c>
    </row>
    <row r="376" spans="1:8" ht="16.5" customHeight="1" hidden="1">
      <c r="A376" s="111" t="s">
        <v>1008</v>
      </c>
      <c r="B376" s="112">
        <f>C376+D376</f>
        <v>0</v>
      </c>
      <c r="C376" s="233"/>
      <c r="D376" s="233"/>
      <c r="E376" s="112">
        <f t="shared" si="32"/>
        <v>0</v>
      </c>
      <c r="F376" s="233"/>
      <c r="G376" s="233"/>
      <c r="H376" s="52" t="e">
        <f>E376/B376*100-100</f>
        <v>#DIV/0!</v>
      </c>
    </row>
    <row r="377" spans="1:8" ht="16.5" customHeight="1" hidden="1">
      <c r="A377" s="111" t="s">
        <v>1009</v>
      </c>
      <c r="B377" s="112">
        <f>C377+D377</f>
        <v>0</v>
      </c>
      <c r="C377" s="232"/>
      <c r="D377" s="232"/>
      <c r="E377" s="112">
        <f aca="true" t="shared" si="38" ref="E377:E442">F377+G377</f>
        <v>0</v>
      </c>
      <c r="F377" s="232"/>
      <c r="G377" s="232"/>
      <c r="H377" s="52" t="e">
        <f>E377/B377*100-100</f>
        <v>#DIV/0!</v>
      </c>
    </row>
    <row r="378" spans="1:8" ht="16.5" customHeight="1" hidden="1">
      <c r="A378" s="111" t="s">
        <v>1010</v>
      </c>
      <c r="B378" s="112">
        <f>C378+D378</f>
        <v>0</v>
      </c>
      <c r="C378" s="232"/>
      <c r="D378" s="232"/>
      <c r="E378" s="112">
        <f t="shared" si="38"/>
        <v>0</v>
      </c>
      <c r="F378" s="232"/>
      <c r="G378" s="232"/>
      <c r="H378" s="52" t="e">
        <f>E378/B378*100-100</f>
        <v>#DIV/0!</v>
      </c>
    </row>
    <row r="379" spans="1:8" ht="16.5" customHeight="1" hidden="1">
      <c r="A379" s="111" t="s">
        <v>1011</v>
      </c>
      <c r="B379" s="112">
        <f>C379+D379</f>
        <v>0</v>
      </c>
      <c r="C379" s="232"/>
      <c r="D379" s="232"/>
      <c r="E379" s="112">
        <f t="shared" si="38"/>
        <v>0</v>
      </c>
      <c r="F379" s="232"/>
      <c r="G379" s="232"/>
      <c r="H379" s="52" t="e">
        <f>E379/B379*100-100</f>
        <v>#DIV/0!</v>
      </c>
    </row>
    <row r="380" spans="1:8" ht="16.5" customHeight="1">
      <c r="A380" s="111" t="s">
        <v>1012</v>
      </c>
      <c r="B380" s="112">
        <f aca="true" t="shared" si="39" ref="B380:G380">B381</f>
        <v>0</v>
      </c>
      <c r="C380" s="112">
        <f t="shared" si="39"/>
        <v>0</v>
      </c>
      <c r="D380" s="112"/>
      <c r="E380" s="112">
        <f t="shared" si="39"/>
        <v>0</v>
      </c>
      <c r="F380" s="112">
        <f t="shared" si="39"/>
        <v>0</v>
      </c>
      <c r="G380" s="112"/>
      <c r="H380" s="52" t="e">
        <f>E380/B380*100-100</f>
        <v>#DIV/0!</v>
      </c>
    </row>
    <row r="381" spans="1:8" ht="16.5" customHeight="1">
      <c r="A381" s="111" t="s">
        <v>1013</v>
      </c>
      <c r="B381" s="112">
        <f>C381+D381</f>
        <v>0</v>
      </c>
      <c r="C381" s="112"/>
      <c r="D381" s="112"/>
      <c r="E381" s="112">
        <f t="shared" si="38"/>
        <v>0</v>
      </c>
      <c r="F381" s="112"/>
      <c r="G381" s="112"/>
      <c r="H381" s="52" t="e">
        <f>E381/B381*100-100</f>
        <v>#DIV/0!</v>
      </c>
    </row>
    <row r="382" spans="1:8" ht="16.5" customHeight="1" hidden="1">
      <c r="A382" s="111" t="s">
        <v>1014</v>
      </c>
      <c r="B382" s="112">
        <f>C382+D382</f>
        <v>0</v>
      </c>
      <c r="C382" s="232"/>
      <c r="D382" s="232"/>
      <c r="E382" s="112">
        <f t="shared" si="38"/>
        <v>0</v>
      </c>
      <c r="F382" s="232"/>
      <c r="G382" s="232"/>
      <c r="H382" s="52" t="e">
        <f>E382/B382*100-100</f>
        <v>#DIV/0!</v>
      </c>
    </row>
    <row r="383" spans="1:8" ht="16.5" customHeight="1" hidden="1">
      <c r="A383" s="111" t="s">
        <v>1015</v>
      </c>
      <c r="B383" s="112">
        <f>C383+D383</f>
        <v>0</v>
      </c>
      <c r="C383" s="232"/>
      <c r="D383" s="232"/>
      <c r="E383" s="112">
        <f t="shared" si="38"/>
        <v>0</v>
      </c>
      <c r="F383" s="232"/>
      <c r="G383" s="232"/>
      <c r="H383" s="52" t="e">
        <f>E383/B383*100-100</f>
        <v>#DIV/0!</v>
      </c>
    </row>
    <row r="384" spans="1:8" ht="19.5" customHeight="1">
      <c r="A384" s="111" t="s">
        <v>1016</v>
      </c>
      <c r="B384" s="110">
        <f aca="true" t="shared" si="40" ref="B384:G384">SUM(B385:B389)</f>
        <v>151</v>
      </c>
      <c r="C384" s="110">
        <f t="shared" si="40"/>
        <v>151</v>
      </c>
      <c r="D384" s="110"/>
      <c r="E384" s="110">
        <f t="shared" si="40"/>
        <v>166</v>
      </c>
      <c r="F384" s="110">
        <f t="shared" si="40"/>
        <v>166</v>
      </c>
      <c r="G384" s="110"/>
      <c r="H384" s="52">
        <f>E384/B384*100-100</f>
        <v>9.933774834437088</v>
      </c>
    </row>
    <row r="385" spans="1:8" ht="16.5" customHeight="1" hidden="1">
      <c r="A385" s="111" t="s">
        <v>1017</v>
      </c>
      <c r="B385" s="112">
        <f>C385+D385</f>
        <v>0</v>
      </c>
      <c r="C385" s="112"/>
      <c r="D385" s="112"/>
      <c r="E385" s="112">
        <f t="shared" si="38"/>
        <v>0</v>
      </c>
      <c r="F385" s="112"/>
      <c r="G385" s="112"/>
      <c r="H385" s="52" t="e">
        <f>E385/B385*100-100</f>
        <v>#DIV/0!</v>
      </c>
    </row>
    <row r="386" spans="1:8" ht="19.5" customHeight="1">
      <c r="A386" s="111" t="s">
        <v>1018</v>
      </c>
      <c r="B386" s="112">
        <f>C386+D386</f>
        <v>151</v>
      </c>
      <c r="C386" s="112">
        <v>151</v>
      </c>
      <c r="D386" s="112"/>
      <c r="E386" s="112">
        <f t="shared" si="38"/>
        <v>166</v>
      </c>
      <c r="F386" s="112">
        <v>166</v>
      </c>
      <c r="G386" s="112"/>
      <c r="H386" s="52">
        <f>E386/B386*100-100</f>
        <v>9.933774834437088</v>
      </c>
    </row>
    <row r="387" spans="1:8" ht="16.5" customHeight="1" hidden="1">
      <c r="A387" s="111" t="s">
        <v>1019</v>
      </c>
      <c r="B387" s="112">
        <f>C387+D387</f>
        <v>0</v>
      </c>
      <c r="C387" s="232"/>
      <c r="D387" s="232"/>
      <c r="E387" s="112">
        <f t="shared" si="38"/>
        <v>0</v>
      </c>
      <c r="F387" s="232"/>
      <c r="G387" s="232"/>
      <c r="H387" s="52" t="e">
        <f>E387/B387*100-100</f>
        <v>#DIV/0!</v>
      </c>
    </row>
    <row r="388" spans="1:8" ht="16.5" customHeight="1" hidden="1">
      <c r="A388" s="111" t="s">
        <v>1020</v>
      </c>
      <c r="B388" s="112">
        <f>C388+D388</f>
        <v>0</v>
      </c>
      <c r="C388" s="232"/>
      <c r="D388" s="232"/>
      <c r="E388" s="112">
        <f t="shared" si="38"/>
        <v>0</v>
      </c>
      <c r="F388" s="232"/>
      <c r="G388" s="232"/>
      <c r="H388" s="52" t="e">
        <f>E388/B388*100-100</f>
        <v>#DIV/0!</v>
      </c>
    </row>
    <row r="389" spans="1:8" ht="16.5" customHeight="1" hidden="1">
      <c r="A389" s="111" t="s">
        <v>1021</v>
      </c>
      <c r="B389" s="112">
        <f>C389+D389</f>
        <v>0</v>
      </c>
      <c r="C389" s="232"/>
      <c r="D389" s="232"/>
      <c r="E389" s="112">
        <f t="shared" si="38"/>
        <v>0</v>
      </c>
      <c r="F389" s="232"/>
      <c r="G389" s="232"/>
      <c r="H389" s="52" t="e">
        <f>E389/B389*100-100</f>
        <v>#DIV/0!</v>
      </c>
    </row>
    <row r="390" spans="1:8" ht="19.5" customHeight="1">
      <c r="A390" s="111" t="s">
        <v>1022</v>
      </c>
      <c r="B390" s="110">
        <f aca="true" t="shared" si="41" ref="B390:G390">SUM(B391:B396)</f>
        <v>487</v>
      </c>
      <c r="C390" s="110">
        <f t="shared" si="41"/>
        <v>487</v>
      </c>
      <c r="D390" s="110"/>
      <c r="E390" s="110">
        <f t="shared" si="41"/>
        <v>700</v>
      </c>
      <c r="F390" s="110">
        <f t="shared" si="41"/>
        <v>700</v>
      </c>
      <c r="G390" s="110"/>
      <c r="H390" s="52">
        <f>E390/B390*100-100</f>
        <v>43.73716632443532</v>
      </c>
    </row>
    <row r="391" spans="1:8" ht="16.5" customHeight="1" hidden="1">
      <c r="A391" s="111" t="s">
        <v>1023</v>
      </c>
      <c r="B391" s="112">
        <f>C391+D391</f>
        <v>0</v>
      </c>
      <c r="C391" s="232"/>
      <c r="D391" s="232"/>
      <c r="E391" s="112">
        <f t="shared" si="38"/>
        <v>0</v>
      </c>
      <c r="F391" s="232"/>
      <c r="G391" s="232"/>
      <c r="H391" s="52" t="e">
        <f>E391/B391*100-100</f>
        <v>#DIV/0!</v>
      </c>
    </row>
    <row r="392" spans="1:8" ht="16.5" customHeight="1" hidden="1">
      <c r="A392" s="111" t="s">
        <v>1024</v>
      </c>
      <c r="B392" s="112">
        <f>C392+D392</f>
        <v>0</v>
      </c>
      <c r="C392" s="232"/>
      <c r="D392" s="232"/>
      <c r="E392" s="112">
        <f t="shared" si="38"/>
        <v>0</v>
      </c>
      <c r="F392" s="232"/>
      <c r="G392" s="232"/>
      <c r="H392" s="52" t="e">
        <f>E392/B392*100-100</f>
        <v>#DIV/0!</v>
      </c>
    </row>
    <row r="393" spans="1:8" ht="16.5" customHeight="1" hidden="1">
      <c r="A393" s="111" t="s">
        <v>1025</v>
      </c>
      <c r="B393" s="112">
        <f>C393+D393</f>
        <v>0</v>
      </c>
      <c r="C393" s="232"/>
      <c r="D393" s="232"/>
      <c r="E393" s="112">
        <f t="shared" si="38"/>
        <v>0</v>
      </c>
      <c r="F393" s="232"/>
      <c r="G393" s="232"/>
      <c r="H393" s="52" t="e">
        <f>E393/B393*100-100</f>
        <v>#DIV/0!</v>
      </c>
    </row>
    <row r="394" spans="1:8" ht="16.5" customHeight="1" hidden="1">
      <c r="A394" s="111" t="s">
        <v>1026</v>
      </c>
      <c r="B394" s="112">
        <f>C394+D394</f>
        <v>0</v>
      </c>
      <c r="C394" s="232"/>
      <c r="D394" s="232"/>
      <c r="E394" s="112">
        <f t="shared" si="38"/>
        <v>0</v>
      </c>
      <c r="F394" s="232"/>
      <c r="G394" s="232"/>
      <c r="H394" s="52" t="e">
        <f>E394/B394*100-100</f>
        <v>#DIV/0!</v>
      </c>
    </row>
    <row r="395" spans="1:8" ht="16.5" customHeight="1" hidden="1">
      <c r="A395" s="111" t="s">
        <v>1027</v>
      </c>
      <c r="B395" s="112">
        <f>C395+D395</f>
        <v>0</v>
      </c>
      <c r="C395" s="232"/>
      <c r="D395" s="232"/>
      <c r="E395" s="112">
        <f t="shared" si="38"/>
        <v>0</v>
      </c>
      <c r="F395" s="232"/>
      <c r="G395" s="232"/>
      <c r="H395" s="52" t="e">
        <f>E395/B395*100-100</f>
        <v>#DIV/0!</v>
      </c>
    </row>
    <row r="396" spans="1:8" ht="19.5" customHeight="1">
      <c r="A396" s="111" t="s">
        <v>1028</v>
      </c>
      <c r="B396" s="112">
        <f>C396+D396</f>
        <v>487</v>
      </c>
      <c r="C396" s="112">
        <v>487</v>
      </c>
      <c r="D396" s="112"/>
      <c r="E396" s="112">
        <f t="shared" si="38"/>
        <v>700</v>
      </c>
      <c r="F396" s="112">
        <v>700</v>
      </c>
      <c r="G396" s="112"/>
      <c r="H396" s="52">
        <f>E396/B396*100-100</f>
        <v>43.73716632443532</v>
      </c>
    </row>
    <row r="397" spans="1:8" s="313" customFormat="1" ht="16.5" customHeight="1">
      <c r="A397" s="311" t="s">
        <v>1029</v>
      </c>
      <c r="B397" s="112">
        <f>C397+D397</f>
        <v>0</v>
      </c>
      <c r="C397" s="312"/>
      <c r="D397" s="312"/>
      <c r="E397" s="112">
        <f t="shared" si="38"/>
        <v>0</v>
      </c>
      <c r="F397" s="312"/>
      <c r="G397" s="312"/>
      <c r="H397" s="52"/>
    </row>
    <row r="398" spans="1:8" ht="19.5" customHeight="1">
      <c r="A398" s="109" t="s">
        <v>559</v>
      </c>
      <c r="B398" s="110">
        <f aca="true" t="shared" si="42" ref="B398:G398">SUM(B399,B404,B413,B421,B419,B427,B432,B437,B444,B448,B449)</f>
        <v>159</v>
      </c>
      <c r="C398" s="110">
        <f t="shared" si="42"/>
        <v>159</v>
      </c>
      <c r="D398" s="110"/>
      <c r="E398" s="110">
        <f t="shared" si="42"/>
        <v>174</v>
      </c>
      <c r="F398" s="110">
        <f t="shared" si="42"/>
        <v>174</v>
      </c>
      <c r="G398" s="110"/>
      <c r="H398" s="52">
        <f>E398/B398*100-100</f>
        <v>9.433962264150935</v>
      </c>
    </row>
    <row r="399" spans="1:8" ht="16.5" customHeight="1" hidden="1">
      <c r="A399" s="111" t="s">
        <v>1030</v>
      </c>
      <c r="B399" s="112">
        <f>C399+D399</f>
        <v>0</v>
      </c>
      <c r="C399" s="110"/>
      <c r="D399" s="110"/>
      <c r="E399" s="112">
        <f t="shared" si="38"/>
        <v>0</v>
      </c>
      <c r="F399" s="110"/>
      <c r="G399" s="110"/>
      <c r="H399" s="52" t="e">
        <f>E399/B399*100-100</f>
        <v>#DIV/0!</v>
      </c>
    </row>
    <row r="400" spans="1:8" ht="16.5" customHeight="1" hidden="1">
      <c r="A400" s="111" t="s">
        <v>801</v>
      </c>
      <c r="B400" s="112">
        <f>C400+D400</f>
        <v>0</v>
      </c>
      <c r="C400" s="112"/>
      <c r="D400" s="112"/>
      <c r="E400" s="112">
        <f t="shared" si="38"/>
        <v>0</v>
      </c>
      <c r="F400" s="112"/>
      <c r="G400" s="112"/>
      <c r="H400" s="52" t="e">
        <f>E400/B400*100-100</f>
        <v>#DIV/0!</v>
      </c>
    </row>
    <row r="401" spans="1:8" ht="16.5" customHeight="1" hidden="1">
      <c r="A401" s="111" t="s">
        <v>802</v>
      </c>
      <c r="B401" s="112">
        <f>C401+D401</f>
        <v>0</v>
      </c>
      <c r="C401" s="232"/>
      <c r="D401" s="232"/>
      <c r="E401" s="112">
        <f t="shared" si="38"/>
        <v>0</v>
      </c>
      <c r="F401" s="232"/>
      <c r="G401" s="232"/>
      <c r="H401" s="52" t="e">
        <f>E401/B401*100-100</f>
        <v>#DIV/0!</v>
      </c>
    </row>
    <row r="402" spans="1:8" ht="16.5" customHeight="1" hidden="1">
      <c r="A402" s="111" t="s">
        <v>803</v>
      </c>
      <c r="B402" s="112">
        <f>C402+D402</f>
        <v>0</v>
      </c>
      <c r="C402" s="232"/>
      <c r="D402" s="232"/>
      <c r="E402" s="112">
        <f t="shared" si="38"/>
        <v>0</v>
      </c>
      <c r="F402" s="232"/>
      <c r="G402" s="232"/>
      <c r="H402" s="52" t="e">
        <f>E402/B402*100-100</f>
        <v>#DIV/0!</v>
      </c>
    </row>
    <row r="403" spans="1:8" ht="16.5" customHeight="1" hidden="1">
      <c r="A403" s="111" t="s">
        <v>1031</v>
      </c>
      <c r="B403" s="112">
        <f>C403+D403</f>
        <v>0</v>
      </c>
      <c r="C403" s="232"/>
      <c r="D403" s="232"/>
      <c r="E403" s="112">
        <f t="shared" si="38"/>
        <v>0</v>
      </c>
      <c r="F403" s="232"/>
      <c r="G403" s="232"/>
      <c r="H403" s="52" t="e">
        <f>E403/B403*100-100</f>
        <v>#DIV/0!</v>
      </c>
    </row>
    <row r="404" spans="1:8" ht="16.5" customHeight="1" hidden="1">
      <c r="A404" s="111" t="s">
        <v>1032</v>
      </c>
      <c r="B404" s="112">
        <f>C404+D404</f>
        <v>0</v>
      </c>
      <c r="C404" s="233"/>
      <c r="D404" s="233"/>
      <c r="E404" s="112">
        <f t="shared" si="38"/>
        <v>0</v>
      </c>
      <c r="F404" s="233"/>
      <c r="G404" s="233"/>
      <c r="H404" s="52" t="e">
        <f>E404/B404*100-100</f>
        <v>#DIV/0!</v>
      </c>
    </row>
    <row r="405" spans="1:8" ht="16.5" customHeight="1" hidden="1">
      <c r="A405" s="111" t="s">
        <v>1033</v>
      </c>
      <c r="B405" s="112">
        <f>C405+D405</f>
        <v>0</v>
      </c>
      <c r="C405" s="232"/>
      <c r="D405" s="232"/>
      <c r="E405" s="112">
        <f t="shared" si="38"/>
        <v>0</v>
      </c>
      <c r="F405" s="232"/>
      <c r="G405" s="232"/>
      <c r="H405" s="52" t="e">
        <f>E405/B405*100-100</f>
        <v>#DIV/0!</v>
      </c>
    </row>
    <row r="406" spans="1:8" ht="16.5" customHeight="1" hidden="1">
      <c r="A406" s="111" t="s">
        <v>1034</v>
      </c>
      <c r="B406" s="112">
        <f>C406+D406</f>
        <v>0</v>
      </c>
      <c r="C406" s="232"/>
      <c r="D406" s="232"/>
      <c r="E406" s="112">
        <f t="shared" si="38"/>
        <v>0</v>
      </c>
      <c r="F406" s="232"/>
      <c r="G406" s="232"/>
      <c r="H406" s="52" t="e">
        <f>E406/B406*100-100</f>
        <v>#DIV/0!</v>
      </c>
    </row>
    <row r="407" spans="1:8" ht="16.5" customHeight="1" hidden="1">
      <c r="A407" s="111" t="s">
        <v>1035</v>
      </c>
      <c r="B407" s="112">
        <f>C407+D407</f>
        <v>0</v>
      </c>
      <c r="C407" s="232"/>
      <c r="D407" s="232"/>
      <c r="E407" s="112">
        <f t="shared" si="38"/>
        <v>0</v>
      </c>
      <c r="F407" s="232"/>
      <c r="G407" s="232"/>
      <c r="H407" s="52" t="e">
        <f>E407/B407*100-100</f>
        <v>#DIV/0!</v>
      </c>
    </row>
    <row r="408" spans="1:8" ht="16.5" customHeight="1" hidden="1">
      <c r="A408" s="111" t="s">
        <v>1036</v>
      </c>
      <c r="B408" s="112">
        <f>C408+D408</f>
        <v>0</v>
      </c>
      <c r="C408" s="232"/>
      <c r="D408" s="232"/>
      <c r="E408" s="112">
        <f t="shared" si="38"/>
        <v>0</v>
      </c>
      <c r="F408" s="232"/>
      <c r="G408" s="232"/>
      <c r="H408" s="52" t="e">
        <f>E408/B408*100-100</f>
        <v>#DIV/0!</v>
      </c>
    </row>
    <row r="409" spans="1:8" ht="16.5" customHeight="1" hidden="1">
      <c r="A409" s="111" t="s">
        <v>1037</v>
      </c>
      <c r="B409" s="112">
        <f>C409+D409</f>
        <v>0</v>
      </c>
      <c r="C409" s="232"/>
      <c r="D409" s="232"/>
      <c r="E409" s="112">
        <f t="shared" si="38"/>
        <v>0</v>
      </c>
      <c r="F409" s="232"/>
      <c r="G409" s="232"/>
      <c r="H409" s="52" t="e">
        <f>E409/B409*100-100</f>
        <v>#DIV/0!</v>
      </c>
    </row>
    <row r="410" spans="1:8" ht="16.5" customHeight="1" hidden="1">
      <c r="A410" s="111" t="s">
        <v>1038</v>
      </c>
      <c r="B410" s="112">
        <f>C410+D410</f>
        <v>0</v>
      </c>
      <c r="C410" s="232"/>
      <c r="D410" s="232"/>
      <c r="E410" s="112">
        <f t="shared" si="38"/>
        <v>0</v>
      </c>
      <c r="F410" s="232"/>
      <c r="G410" s="232"/>
      <c r="H410" s="52" t="e">
        <f>E410/B410*100-100</f>
        <v>#DIV/0!</v>
      </c>
    </row>
    <row r="411" spans="1:8" ht="16.5" customHeight="1" hidden="1">
      <c r="A411" s="111" t="s">
        <v>1039</v>
      </c>
      <c r="B411" s="112">
        <f>C411+D411</f>
        <v>0</v>
      </c>
      <c r="C411" s="232"/>
      <c r="D411" s="232"/>
      <c r="E411" s="112">
        <f t="shared" si="38"/>
        <v>0</v>
      </c>
      <c r="F411" s="232"/>
      <c r="G411" s="232"/>
      <c r="H411" s="52" t="e">
        <f>E411/B411*100-100</f>
        <v>#DIV/0!</v>
      </c>
    </row>
    <row r="412" spans="1:8" ht="16.5" customHeight="1" hidden="1">
      <c r="A412" s="111" t="s">
        <v>1040</v>
      </c>
      <c r="B412" s="112">
        <f>C412+D412</f>
        <v>0</v>
      </c>
      <c r="C412" s="232"/>
      <c r="D412" s="232"/>
      <c r="E412" s="112">
        <f t="shared" si="38"/>
        <v>0</v>
      </c>
      <c r="F412" s="232"/>
      <c r="G412" s="232"/>
      <c r="H412" s="52" t="e">
        <f>E412/B412*100-100</f>
        <v>#DIV/0!</v>
      </c>
    </row>
    <row r="413" spans="1:8" ht="16.5" customHeight="1" hidden="1">
      <c r="A413" s="111" t="s">
        <v>1041</v>
      </c>
      <c r="B413" s="112">
        <f>C413+D413</f>
        <v>0</v>
      </c>
      <c r="C413" s="233"/>
      <c r="D413" s="233"/>
      <c r="E413" s="112">
        <f t="shared" si="38"/>
        <v>0</v>
      </c>
      <c r="F413" s="233"/>
      <c r="G413" s="233"/>
      <c r="H413" s="52" t="e">
        <f>E413/B413*100-100</f>
        <v>#DIV/0!</v>
      </c>
    </row>
    <row r="414" spans="1:8" ht="16.5" customHeight="1" hidden="1">
      <c r="A414" s="111" t="s">
        <v>1033</v>
      </c>
      <c r="B414" s="112">
        <f>C414+D414</f>
        <v>0</v>
      </c>
      <c r="C414" s="232"/>
      <c r="D414" s="232"/>
      <c r="E414" s="112">
        <f t="shared" si="38"/>
        <v>0</v>
      </c>
      <c r="F414" s="232"/>
      <c r="G414" s="232"/>
      <c r="H414" s="52" t="e">
        <f>E414/B414*100-100</f>
        <v>#DIV/0!</v>
      </c>
    </row>
    <row r="415" spans="1:8" ht="16.5" customHeight="1" hidden="1">
      <c r="A415" s="111" t="s">
        <v>1042</v>
      </c>
      <c r="B415" s="112">
        <f>C415+D415</f>
        <v>0</v>
      </c>
      <c r="C415" s="232"/>
      <c r="D415" s="232"/>
      <c r="E415" s="112">
        <f t="shared" si="38"/>
        <v>0</v>
      </c>
      <c r="F415" s="232"/>
      <c r="G415" s="232"/>
      <c r="H415" s="52" t="e">
        <f>E415/B415*100-100</f>
        <v>#DIV/0!</v>
      </c>
    </row>
    <row r="416" spans="1:8" ht="16.5" customHeight="1" hidden="1">
      <c r="A416" s="111" t="s">
        <v>1043</v>
      </c>
      <c r="B416" s="112">
        <f>C416+D416</f>
        <v>0</v>
      </c>
      <c r="C416" s="232"/>
      <c r="D416" s="232"/>
      <c r="E416" s="112">
        <f t="shared" si="38"/>
        <v>0</v>
      </c>
      <c r="F416" s="232"/>
      <c r="G416" s="232"/>
      <c r="H416" s="52" t="e">
        <f>E416/B416*100-100</f>
        <v>#DIV/0!</v>
      </c>
    </row>
    <row r="417" spans="1:8" ht="16.5" customHeight="1" hidden="1">
      <c r="A417" s="111" t="s">
        <v>1044</v>
      </c>
      <c r="B417" s="112">
        <f>C417+D417</f>
        <v>0</v>
      </c>
      <c r="C417" s="232"/>
      <c r="D417" s="232"/>
      <c r="E417" s="112">
        <f t="shared" si="38"/>
        <v>0</v>
      </c>
      <c r="F417" s="232"/>
      <c r="G417" s="232"/>
      <c r="H417" s="52" t="e">
        <f>E417/B417*100-100</f>
        <v>#DIV/0!</v>
      </c>
    </row>
    <row r="418" spans="1:8" ht="16.5" customHeight="1" hidden="1">
      <c r="A418" s="111" t="s">
        <v>1045</v>
      </c>
      <c r="B418" s="112">
        <f>C418+D418</f>
        <v>0</v>
      </c>
      <c r="C418" s="232"/>
      <c r="D418" s="232"/>
      <c r="E418" s="112">
        <f t="shared" si="38"/>
        <v>0</v>
      </c>
      <c r="F418" s="232"/>
      <c r="G418" s="232"/>
      <c r="H418" s="52" t="e">
        <f>E418/B418*100-100</f>
        <v>#DIV/0!</v>
      </c>
    </row>
    <row r="419" spans="1:8" ht="16.5" customHeight="1">
      <c r="A419" s="111" t="s">
        <v>484</v>
      </c>
      <c r="B419" s="112">
        <f aca="true" t="shared" si="43" ref="B419:G419">B420</f>
        <v>0</v>
      </c>
      <c r="C419" s="112">
        <f t="shared" si="43"/>
        <v>0</v>
      </c>
      <c r="D419" s="112"/>
      <c r="E419" s="112">
        <f t="shared" si="43"/>
        <v>0</v>
      </c>
      <c r="F419" s="112">
        <f t="shared" si="43"/>
        <v>0</v>
      </c>
      <c r="G419" s="112"/>
      <c r="H419" s="52" t="e">
        <f>E419/B419*100-100</f>
        <v>#DIV/0!</v>
      </c>
    </row>
    <row r="420" spans="1:8" s="323" customFormat="1" ht="16.5" customHeight="1">
      <c r="A420" s="319" t="s">
        <v>1526</v>
      </c>
      <c r="B420" s="320">
        <f>C420+D420</f>
        <v>0</v>
      </c>
      <c r="C420" s="321"/>
      <c r="D420" s="321"/>
      <c r="E420" s="320">
        <f>F420+G420</f>
        <v>0</v>
      </c>
      <c r="F420" s="321"/>
      <c r="G420" s="321"/>
      <c r="H420" s="322" t="e">
        <f>E420/B420*100-100</f>
        <v>#DIV/0!</v>
      </c>
    </row>
    <row r="421" spans="1:8" ht="19.5" customHeight="1">
      <c r="A421" s="111" t="s">
        <v>1046</v>
      </c>
      <c r="B421" s="110">
        <f aca="true" t="shared" si="44" ref="B421:G421">SUM(B422:B426)</f>
        <v>50</v>
      </c>
      <c r="C421" s="110">
        <f t="shared" si="44"/>
        <v>50</v>
      </c>
      <c r="D421" s="110"/>
      <c r="E421" s="110">
        <f t="shared" si="44"/>
        <v>50</v>
      </c>
      <c r="F421" s="110">
        <f t="shared" si="44"/>
        <v>50</v>
      </c>
      <c r="G421" s="110"/>
      <c r="H421" s="52">
        <f>E421/B421*100-100</f>
        <v>0</v>
      </c>
    </row>
    <row r="422" spans="1:8" ht="16.5" customHeight="1" hidden="1">
      <c r="A422" s="111" t="s">
        <v>1033</v>
      </c>
      <c r="B422" s="112">
        <f>C422+D422</f>
        <v>0</v>
      </c>
      <c r="C422" s="112"/>
      <c r="D422" s="112"/>
      <c r="E422" s="112">
        <f t="shared" si="38"/>
        <v>0</v>
      </c>
      <c r="F422" s="112"/>
      <c r="G422" s="112"/>
      <c r="H422" s="52" t="e">
        <f>E422/B422*100-100</f>
        <v>#DIV/0!</v>
      </c>
    </row>
    <row r="423" spans="1:8" ht="16.5" customHeight="1" hidden="1">
      <c r="A423" s="111" t="s">
        <v>1047</v>
      </c>
      <c r="B423" s="112">
        <f>C423+D423</f>
        <v>0</v>
      </c>
      <c r="C423" s="112"/>
      <c r="D423" s="112"/>
      <c r="E423" s="112">
        <f t="shared" si="38"/>
        <v>0</v>
      </c>
      <c r="F423" s="112"/>
      <c r="G423" s="112"/>
      <c r="H423" s="52" t="e">
        <f>E423/B423*100-100</f>
        <v>#DIV/0!</v>
      </c>
    </row>
    <row r="424" spans="1:8" ht="16.5" customHeight="1" hidden="1">
      <c r="A424" s="111" t="s">
        <v>1048</v>
      </c>
      <c r="B424" s="112">
        <f>C424+D424</f>
        <v>0</v>
      </c>
      <c r="C424" s="232"/>
      <c r="D424" s="232"/>
      <c r="E424" s="112">
        <f t="shared" si="38"/>
        <v>0</v>
      </c>
      <c r="F424" s="232"/>
      <c r="G424" s="232"/>
      <c r="H424" s="52" t="e">
        <f>E424/B424*100-100</f>
        <v>#DIV/0!</v>
      </c>
    </row>
    <row r="425" spans="1:8" ht="16.5" customHeight="1" hidden="1">
      <c r="A425" s="111" t="s">
        <v>739</v>
      </c>
      <c r="B425" s="112">
        <f>C425+D425</f>
        <v>0</v>
      </c>
      <c r="C425" s="232"/>
      <c r="D425" s="232"/>
      <c r="E425" s="112">
        <f t="shared" si="38"/>
        <v>0</v>
      </c>
      <c r="F425" s="232"/>
      <c r="G425" s="232"/>
      <c r="H425" s="52" t="e">
        <f>E425/B425*100-100</f>
        <v>#DIV/0!</v>
      </c>
    </row>
    <row r="426" spans="1:8" ht="19.5" customHeight="1">
      <c r="A426" s="111" t="s">
        <v>1049</v>
      </c>
      <c r="B426" s="112">
        <f>C426+D426</f>
        <v>50</v>
      </c>
      <c r="C426" s="232">
        <v>50</v>
      </c>
      <c r="D426" s="232"/>
      <c r="E426" s="112">
        <f t="shared" si="38"/>
        <v>50</v>
      </c>
      <c r="F426" s="232">
        <v>50</v>
      </c>
      <c r="G426" s="232"/>
      <c r="H426" s="52">
        <f>E426/B426*100-100</f>
        <v>0</v>
      </c>
    </row>
    <row r="427" spans="1:8" ht="19.5" customHeight="1">
      <c r="A427" s="111" t="s">
        <v>1050</v>
      </c>
      <c r="B427" s="233">
        <f aca="true" t="shared" si="45" ref="B427:G427">SUM(B428:B431)</f>
        <v>35</v>
      </c>
      <c r="C427" s="233">
        <f t="shared" si="45"/>
        <v>35</v>
      </c>
      <c r="D427" s="233"/>
      <c r="E427" s="233">
        <f t="shared" si="45"/>
        <v>38</v>
      </c>
      <c r="F427" s="233">
        <f t="shared" si="45"/>
        <v>38</v>
      </c>
      <c r="G427" s="233"/>
      <c r="H427" s="52">
        <f>E427/B427*100-100</f>
        <v>8.57142857142857</v>
      </c>
    </row>
    <row r="428" spans="1:8" ht="19.5" customHeight="1">
      <c r="A428" s="111" t="s">
        <v>1033</v>
      </c>
      <c r="B428" s="112">
        <f>C428+D428</f>
        <v>35</v>
      </c>
      <c r="C428" s="232">
        <v>35</v>
      </c>
      <c r="D428" s="232"/>
      <c r="E428" s="112">
        <f t="shared" si="38"/>
        <v>38</v>
      </c>
      <c r="F428" s="232">
        <v>38</v>
      </c>
      <c r="G428" s="232"/>
      <c r="H428" s="52">
        <f>E428/B428*100-100</f>
        <v>8.57142857142857</v>
      </c>
    </row>
    <row r="429" spans="1:8" ht="16.5" customHeight="1" hidden="1">
      <c r="A429" s="111" t="s">
        <v>1051</v>
      </c>
      <c r="B429" s="112">
        <f>C429+D429</f>
        <v>0</v>
      </c>
      <c r="C429" s="232"/>
      <c r="D429" s="232"/>
      <c r="E429" s="112">
        <f t="shared" si="38"/>
        <v>0</v>
      </c>
      <c r="F429" s="232"/>
      <c r="G429" s="232"/>
      <c r="H429" s="52" t="e">
        <f>E429/B429*100-100</f>
        <v>#DIV/0!</v>
      </c>
    </row>
    <row r="430" spans="1:8" ht="16.5" customHeight="1" hidden="1">
      <c r="A430" s="111" t="s">
        <v>1052</v>
      </c>
      <c r="B430" s="112">
        <f>C430+D430</f>
        <v>0</v>
      </c>
      <c r="C430" s="232"/>
      <c r="D430" s="232"/>
      <c r="E430" s="112">
        <f t="shared" si="38"/>
        <v>0</v>
      </c>
      <c r="F430" s="232"/>
      <c r="G430" s="232"/>
      <c r="H430" s="52" t="e">
        <f>E430/B430*100-100</f>
        <v>#DIV/0!</v>
      </c>
    </row>
    <row r="431" spans="1:8" ht="16.5" customHeight="1" hidden="1">
      <c r="A431" s="111" t="s">
        <v>1053</v>
      </c>
      <c r="B431" s="112">
        <f>C431+D431</f>
        <v>0</v>
      </c>
      <c r="C431" s="232"/>
      <c r="D431" s="232"/>
      <c r="E431" s="112">
        <f t="shared" si="38"/>
        <v>0</v>
      </c>
      <c r="F431" s="232"/>
      <c r="G431" s="232"/>
      <c r="H431" s="52" t="e">
        <f>E431/B431*100-100</f>
        <v>#DIV/0!</v>
      </c>
    </row>
    <row r="432" spans="1:8" ht="16.5" customHeight="1" hidden="1">
      <c r="A432" s="111" t="s">
        <v>1054</v>
      </c>
      <c r="B432" s="112">
        <f>C432+D432</f>
        <v>0</v>
      </c>
      <c r="C432" s="233"/>
      <c r="D432" s="233"/>
      <c r="E432" s="112">
        <f t="shared" si="38"/>
        <v>0</v>
      </c>
      <c r="F432" s="233"/>
      <c r="G432" s="233"/>
      <c r="H432" s="52" t="e">
        <f>E432/B432*100-100</f>
        <v>#DIV/0!</v>
      </c>
    </row>
    <row r="433" spans="1:8" ht="16.5" customHeight="1" hidden="1">
      <c r="A433" s="111" t="s">
        <v>1055</v>
      </c>
      <c r="B433" s="112">
        <f>C433+D433</f>
        <v>0</v>
      </c>
      <c r="C433" s="232"/>
      <c r="D433" s="232"/>
      <c r="E433" s="112">
        <f t="shared" si="38"/>
        <v>0</v>
      </c>
      <c r="F433" s="232"/>
      <c r="G433" s="232"/>
      <c r="H433" s="52" t="e">
        <f>E433/B433*100-100</f>
        <v>#DIV/0!</v>
      </c>
    </row>
    <row r="434" spans="1:8" ht="16.5" customHeight="1" hidden="1">
      <c r="A434" s="111" t="s">
        <v>1056</v>
      </c>
      <c r="B434" s="112">
        <f>C434+D434</f>
        <v>0</v>
      </c>
      <c r="C434" s="232"/>
      <c r="D434" s="232"/>
      <c r="E434" s="112">
        <f t="shared" si="38"/>
        <v>0</v>
      </c>
      <c r="F434" s="232"/>
      <c r="G434" s="232"/>
      <c r="H434" s="52" t="e">
        <f>E434/B434*100-100</f>
        <v>#DIV/0!</v>
      </c>
    </row>
    <row r="435" spans="1:8" ht="16.5" customHeight="1" hidden="1">
      <c r="A435" s="111" t="s">
        <v>1057</v>
      </c>
      <c r="B435" s="112">
        <f>C435+D435</f>
        <v>0</v>
      </c>
      <c r="C435" s="232"/>
      <c r="D435" s="232"/>
      <c r="E435" s="112">
        <f t="shared" si="38"/>
        <v>0</v>
      </c>
      <c r="F435" s="232"/>
      <c r="G435" s="232"/>
      <c r="H435" s="52" t="e">
        <f>E435/B435*100-100</f>
        <v>#DIV/0!</v>
      </c>
    </row>
    <row r="436" spans="1:8" ht="16.5" customHeight="1" hidden="1">
      <c r="A436" s="111" t="s">
        <v>1058</v>
      </c>
      <c r="B436" s="112">
        <f>C436+D436</f>
        <v>0</v>
      </c>
      <c r="C436" s="232"/>
      <c r="D436" s="232"/>
      <c r="E436" s="112">
        <f t="shared" si="38"/>
        <v>0</v>
      </c>
      <c r="F436" s="232"/>
      <c r="G436" s="232"/>
      <c r="H436" s="52" t="e">
        <f>E436/B436*100-100</f>
        <v>#DIV/0!</v>
      </c>
    </row>
    <row r="437" spans="1:8" ht="19.5" customHeight="1">
      <c r="A437" s="111" t="s">
        <v>1059</v>
      </c>
      <c r="B437" s="110">
        <f aca="true" t="shared" si="46" ref="B437:G437">SUM(B438:B443)</f>
        <v>74</v>
      </c>
      <c r="C437" s="110">
        <f t="shared" si="46"/>
        <v>74</v>
      </c>
      <c r="D437" s="110"/>
      <c r="E437" s="110">
        <f t="shared" si="46"/>
        <v>86</v>
      </c>
      <c r="F437" s="110">
        <f t="shared" si="46"/>
        <v>86</v>
      </c>
      <c r="G437" s="110"/>
      <c r="H437" s="52">
        <f>E437/B437*100-100</f>
        <v>16.21621621621621</v>
      </c>
    </row>
    <row r="438" spans="1:8" ht="19.5" customHeight="1">
      <c r="A438" s="111" t="s">
        <v>1033</v>
      </c>
      <c r="B438" s="112">
        <f>C438+D438</f>
        <v>56</v>
      </c>
      <c r="C438" s="112">
        <v>56</v>
      </c>
      <c r="D438" s="112"/>
      <c r="E438" s="112">
        <f t="shared" si="38"/>
        <v>53</v>
      </c>
      <c r="F438" s="112">
        <v>53</v>
      </c>
      <c r="G438" s="112"/>
      <c r="H438" s="52">
        <f>E438/B438*100-100</f>
        <v>-5.357142857142861</v>
      </c>
    </row>
    <row r="439" spans="1:8" ht="19.5" customHeight="1">
      <c r="A439" s="111" t="s">
        <v>1060</v>
      </c>
      <c r="B439" s="112">
        <f>C439+D439</f>
        <v>18</v>
      </c>
      <c r="C439" s="112">
        <v>18</v>
      </c>
      <c r="D439" s="112"/>
      <c r="E439" s="112">
        <f t="shared" si="38"/>
        <v>33</v>
      </c>
      <c r="F439" s="112">
        <v>33</v>
      </c>
      <c r="G439" s="112"/>
      <c r="H439" s="52">
        <f>E439/B439*100-100</f>
        <v>83.33333333333331</v>
      </c>
    </row>
    <row r="440" spans="1:8" ht="16.5" customHeight="1" hidden="1">
      <c r="A440" s="111" t="s">
        <v>1061</v>
      </c>
      <c r="B440" s="112">
        <f>C440+D440</f>
        <v>0</v>
      </c>
      <c r="C440" s="232"/>
      <c r="D440" s="232"/>
      <c r="E440" s="112">
        <f t="shared" si="38"/>
        <v>0</v>
      </c>
      <c r="F440" s="232"/>
      <c r="G440" s="232"/>
      <c r="H440" s="52" t="e">
        <f>E440/B440*100-100</f>
        <v>#DIV/0!</v>
      </c>
    </row>
    <row r="441" spans="1:8" ht="16.5" customHeight="1" hidden="1">
      <c r="A441" s="111" t="s">
        <v>1062</v>
      </c>
      <c r="B441" s="112">
        <f>C441+D441</f>
        <v>0</v>
      </c>
      <c r="C441" s="112"/>
      <c r="D441" s="112"/>
      <c r="E441" s="112">
        <f t="shared" si="38"/>
        <v>0</v>
      </c>
      <c r="F441" s="112"/>
      <c r="G441" s="112"/>
      <c r="H441" s="52" t="e">
        <f>E441/B441*100-100</f>
        <v>#DIV/0!</v>
      </c>
    </row>
    <row r="442" spans="1:8" ht="16.5" customHeight="1" hidden="1">
      <c r="A442" s="111" t="s">
        <v>1063</v>
      </c>
      <c r="B442" s="112">
        <f>C442+D442</f>
        <v>0</v>
      </c>
      <c r="C442" s="232"/>
      <c r="D442" s="232"/>
      <c r="E442" s="112">
        <f t="shared" si="38"/>
        <v>0</v>
      </c>
      <c r="F442" s="232"/>
      <c r="G442" s="232"/>
      <c r="H442" s="52" t="e">
        <f>E442/B442*100-100</f>
        <v>#DIV/0!</v>
      </c>
    </row>
    <row r="443" spans="1:8" s="313" customFormat="1" ht="19.5" customHeight="1">
      <c r="A443" s="311" t="s">
        <v>1064</v>
      </c>
      <c r="B443" s="112">
        <f>C443+D443</f>
        <v>0</v>
      </c>
      <c r="C443" s="312"/>
      <c r="D443" s="312"/>
      <c r="E443" s="112">
        <f aca="true" t="shared" si="47" ref="E443:E509">F443+G443</f>
        <v>0</v>
      </c>
      <c r="F443" s="312"/>
      <c r="G443" s="312"/>
      <c r="H443" s="52"/>
    </row>
    <row r="444" spans="1:8" ht="16.5" customHeight="1" hidden="1">
      <c r="A444" s="111" t="s">
        <v>1065</v>
      </c>
      <c r="B444" s="112">
        <f>C444+D444</f>
        <v>0</v>
      </c>
      <c r="C444" s="233"/>
      <c r="D444" s="233"/>
      <c r="E444" s="112">
        <f t="shared" si="47"/>
        <v>0</v>
      </c>
      <c r="F444" s="233"/>
      <c r="G444" s="233"/>
      <c r="H444" s="52" t="e">
        <f>E444/B444*100-100</f>
        <v>#DIV/0!</v>
      </c>
    </row>
    <row r="445" spans="1:8" ht="16.5" customHeight="1" hidden="1">
      <c r="A445" s="111" t="s">
        <v>1066</v>
      </c>
      <c r="B445" s="112">
        <f>C445+D445</f>
        <v>0</v>
      </c>
      <c r="C445" s="232"/>
      <c r="D445" s="232"/>
      <c r="E445" s="112">
        <f t="shared" si="47"/>
        <v>0</v>
      </c>
      <c r="F445" s="232"/>
      <c r="G445" s="232"/>
      <c r="H445" s="52" t="e">
        <f>E445/B445*100-100</f>
        <v>#DIV/0!</v>
      </c>
    </row>
    <row r="446" spans="1:8" ht="16.5" customHeight="1" hidden="1">
      <c r="A446" s="111" t="s">
        <v>1067</v>
      </c>
      <c r="B446" s="112">
        <f>C446+D446</f>
        <v>0</v>
      </c>
      <c r="C446" s="232"/>
      <c r="D446" s="232"/>
      <c r="E446" s="112">
        <f t="shared" si="47"/>
        <v>0</v>
      </c>
      <c r="F446" s="232"/>
      <c r="G446" s="232"/>
      <c r="H446" s="52" t="e">
        <f>E446/B446*100-100</f>
        <v>#DIV/0!</v>
      </c>
    </row>
    <row r="447" spans="1:8" ht="16.5" customHeight="1" hidden="1">
      <c r="A447" s="111" t="s">
        <v>1068</v>
      </c>
      <c r="B447" s="112">
        <f>C447+D447</f>
        <v>0</v>
      </c>
      <c r="C447" s="232"/>
      <c r="D447" s="232"/>
      <c r="E447" s="112">
        <f t="shared" si="47"/>
        <v>0</v>
      </c>
      <c r="F447" s="232"/>
      <c r="G447" s="232"/>
      <c r="H447" s="52" t="e">
        <f>E447/B447*100-100</f>
        <v>#DIV/0!</v>
      </c>
    </row>
    <row r="448" spans="1:8" ht="16.5" customHeight="1" hidden="1">
      <c r="A448" s="111" t="s">
        <v>1069</v>
      </c>
      <c r="B448" s="112">
        <f>C448+D448</f>
        <v>0</v>
      </c>
      <c r="C448" s="232"/>
      <c r="D448" s="232"/>
      <c r="E448" s="112">
        <f t="shared" si="47"/>
        <v>0</v>
      </c>
      <c r="F448" s="232"/>
      <c r="G448" s="232"/>
      <c r="H448" s="52" t="e">
        <f>E448/B448*100-100</f>
        <v>#DIV/0!</v>
      </c>
    </row>
    <row r="449" spans="1:8" ht="16.5" customHeight="1" hidden="1">
      <c r="A449" s="111" t="s">
        <v>1070</v>
      </c>
      <c r="B449" s="112">
        <f>C449+D449</f>
        <v>0</v>
      </c>
      <c r="C449" s="110"/>
      <c r="D449" s="110"/>
      <c r="E449" s="112">
        <f t="shared" si="47"/>
        <v>0</v>
      </c>
      <c r="F449" s="110"/>
      <c r="G449" s="110"/>
      <c r="H449" s="52" t="e">
        <f>E449/B449*100-100</f>
        <v>#DIV/0!</v>
      </c>
    </row>
    <row r="450" spans="1:8" ht="16.5" customHeight="1" hidden="1">
      <c r="A450" s="111" t="s">
        <v>1071</v>
      </c>
      <c r="B450" s="112">
        <f>C450+D450</f>
        <v>0</v>
      </c>
      <c r="C450" s="112"/>
      <c r="D450" s="112"/>
      <c r="E450" s="112">
        <f t="shared" si="47"/>
        <v>0</v>
      </c>
      <c r="F450" s="112"/>
      <c r="G450" s="112"/>
      <c r="H450" s="52" t="e">
        <f>E450/B450*100-100</f>
        <v>#DIV/0!</v>
      </c>
    </row>
    <row r="451" spans="1:8" ht="16.5" customHeight="1" hidden="1">
      <c r="A451" s="111" t="s">
        <v>1072</v>
      </c>
      <c r="B451" s="112">
        <f>C451+D451</f>
        <v>0</v>
      </c>
      <c r="C451" s="232"/>
      <c r="D451" s="232"/>
      <c r="E451" s="112">
        <f t="shared" si="47"/>
        <v>0</v>
      </c>
      <c r="F451" s="232"/>
      <c r="G451" s="232"/>
      <c r="H451" s="52" t="e">
        <f>E451/B451*100-100</f>
        <v>#DIV/0!</v>
      </c>
    </row>
    <row r="452" spans="1:8" ht="16.5" customHeight="1" hidden="1">
      <c r="A452" s="111" t="s">
        <v>1073</v>
      </c>
      <c r="B452" s="112">
        <f>C452+D452</f>
        <v>0</v>
      </c>
      <c r="C452" s="232"/>
      <c r="D452" s="232"/>
      <c r="E452" s="112">
        <f t="shared" si="47"/>
        <v>0</v>
      </c>
      <c r="F452" s="232"/>
      <c r="G452" s="232"/>
      <c r="H452" s="52" t="e">
        <f>E452/B452*100-100</f>
        <v>#DIV/0!</v>
      </c>
    </row>
    <row r="453" spans="1:8" ht="16.5" customHeight="1" hidden="1">
      <c r="A453" s="111" t="s">
        <v>1074</v>
      </c>
      <c r="B453" s="112">
        <f>C453+D453</f>
        <v>0</v>
      </c>
      <c r="C453" s="232"/>
      <c r="D453" s="232"/>
      <c r="E453" s="112">
        <f t="shared" si="47"/>
        <v>0</v>
      </c>
      <c r="F453" s="232"/>
      <c r="G453" s="232"/>
      <c r="H453" s="52" t="e">
        <f>E453/B453*100-100</f>
        <v>#DIV/0!</v>
      </c>
    </row>
    <row r="454" spans="1:8" ht="19.5" customHeight="1">
      <c r="A454" s="109" t="s">
        <v>1412</v>
      </c>
      <c r="B454" s="110">
        <f aca="true" t="shared" si="48" ref="B454:G454">SUM(B455,B470,B478,B492,B499,B508,B489)</f>
        <v>2419</v>
      </c>
      <c r="C454" s="110">
        <f t="shared" si="48"/>
        <v>2419</v>
      </c>
      <c r="D454" s="110"/>
      <c r="E454" s="110">
        <f t="shared" si="48"/>
        <v>2486</v>
      </c>
      <c r="F454" s="110">
        <f t="shared" si="48"/>
        <v>2486</v>
      </c>
      <c r="G454" s="110"/>
      <c r="H454" s="52">
        <f>E454/B454*100-100</f>
        <v>2.769739561802396</v>
      </c>
    </row>
    <row r="455" spans="1:8" ht="19.5" customHeight="1">
      <c r="A455" s="109" t="s">
        <v>1413</v>
      </c>
      <c r="B455" s="110">
        <f aca="true" t="shared" si="49" ref="B455:G455">SUM(B456:B469)</f>
        <v>1308</v>
      </c>
      <c r="C455" s="110">
        <f t="shared" si="49"/>
        <v>1308</v>
      </c>
      <c r="D455" s="110"/>
      <c r="E455" s="110">
        <f t="shared" si="49"/>
        <v>1379</v>
      </c>
      <c r="F455" s="110">
        <f t="shared" si="49"/>
        <v>1379</v>
      </c>
      <c r="G455" s="110"/>
      <c r="H455" s="52">
        <f>E455/B455*100-100</f>
        <v>5.428134556574918</v>
      </c>
    </row>
    <row r="456" spans="1:8" ht="19.5" customHeight="1">
      <c r="A456" s="111" t="s">
        <v>801</v>
      </c>
      <c r="B456" s="112">
        <f>C456+D456</f>
        <v>506</v>
      </c>
      <c r="C456" s="112">
        <f>105+401</f>
        <v>506</v>
      </c>
      <c r="D456" s="112"/>
      <c r="E456" s="112">
        <f t="shared" si="47"/>
        <v>619</v>
      </c>
      <c r="F456" s="112">
        <v>619</v>
      </c>
      <c r="G456" s="112"/>
      <c r="H456" s="52">
        <f>E456/B456*100-100</f>
        <v>22.332015810276687</v>
      </c>
    </row>
    <row r="457" spans="1:8" ht="16.5" customHeight="1" hidden="1">
      <c r="A457" s="111" t="s">
        <v>802</v>
      </c>
      <c r="B457" s="112">
        <f>C457+D457</f>
        <v>0</v>
      </c>
      <c r="C457" s="232"/>
      <c r="D457" s="232"/>
      <c r="E457" s="112">
        <f t="shared" si="47"/>
        <v>0</v>
      </c>
      <c r="F457" s="232"/>
      <c r="G457" s="232"/>
      <c r="H457" s="52" t="e">
        <f>E457/B457*100-100</f>
        <v>#DIV/0!</v>
      </c>
    </row>
    <row r="458" spans="1:8" s="309" customFormat="1" ht="16.5" customHeight="1" hidden="1">
      <c r="A458" s="307" t="s">
        <v>803</v>
      </c>
      <c r="B458" s="257">
        <f>C458+D458</f>
        <v>0</v>
      </c>
      <c r="C458" s="310"/>
      <c r="D458" s="310"/>
      <c r="E458" s="257">
        <f t="shared" si="47"/>
        <v>0</v>
      </c>
      <c r="F458" s="310"/>
      <c r="G458" s="310"/>
      <c r="H458" s="308"/>
    </row>
    <row r="459" spans="1:8" ht="19.5" customHeight="1">
      <c r="A459" s="111" t="s">
        <v>1075</v>
      </c>
      <c r="B459" s="112">
        <f>C459+D459</f>
        <v>69</v>
      </c>
      <c r="C459" s="112">
        <v>69</v>
      </c>
      <c r="D459" s="112"/>
      <c r="E459" s="112">
        <f t="shared" si="47"/>
        <v>67</v>
      </c>
      <c r="F459" s="112">
        <v>67</v>
      </c>
      <c r="G459" s="112"/>
      <c r="H459" s="52">
        <f>E459/B459*100-100</f>
        <v>-2.898550724637687</v>
      </c>
    </row>
    <row r="460" spans="1:8" ht="16.5" customHeight="1" hidden="1">
      <c r="A460" s="111" t="s">
        <v>1076</v>
      </c>
      <c r="B460" s="112">
        <f>C460+D460</f>
        <v>0</v>
      </c>
      <c r="C460" s="232"/>
      <c r="D460" s="232"/>
      <c r="E460" s="112">
        <f t="shared" si="47"/>
        <v>0</v>
      </c>
      <c r="F460" s="232"/>
      <c r="G460" s="232"/>
      <c r="H460" s="52" t="e">
        <f>E460/B460*100-100</f>
        <v>#DIV/0!</v>
      </c>
    </row>
    <row r="461" spans="1:8" ht="16.5" customHeight="1" hidden="1">
      <c r="A461" s="111" t="s">
        <v>1077</v>
      </c>
      <c r="B461" s="112">
        <f>C461+D461</f>
        <v>0</v>
      </c>
      <c r="C461" s="232"/>
      <c r="D461" s="232"/>
      <c r="E461" s="112">
        <f t="shared" si="47"/>
        <v>0</v>
      </c>
      <c r="F461" s="232"/>
      <c r="G461" s="232"/>
      <c r="H461" s="52" t="e">
        <f>E461/B461*100-100</f>
        <v>#DIV/0!</v>
      </c>
    </row>
    <row r="462" spans="1:8" ht="19.5" customHeight="1">
      <c r="A462" s="111" t="s">
        <v>1078</v>
      </c>
      <c r="B462" s="112">
        <f>C462+D462</f>
        <v>290</v>
      </c>
      <c r="C462" s="112">
        <v>290</v>
      </c>
      <c r="D462" s="112"/>
      <c r="E462" s="112">
        <f t="shared" si="47"/>
        <v>321</v>
      </c>
      <c r="F462" s="112">
        <v>321</v>
      </c>
      <c r="G462" s="112"/>
      <c r="H462" s="52">
        <f>E462/B462*100-100</f>
        <v>10.689655172413808</v>
      </c>
    </row>
    <row r="463" spans="1:8" ht="16.5" customHeight="1" hidden="1">
      <c r="A463" s="111" t="s">
        <v>1079</v>
      </c>
      <c r="B463" s="112">
        <f>C463+D463</f>
        <v>0</v>
      </c>
      <c r="C463" s="232"/>
      <c r="D463" s="232"/>
      <c r="E463" s="112">
        <f t="shared" si="47"/>
        <v>0</v>
      </c>
      <c r="F463" s="232"/>
      <c r="G463" s="232"/>
      <c r="H463" s="52" t="e">
        <f>E463/B463*100-100</f>
        <v>#DIV/0!</v>
      </c>
    </row>
    <row r="464" spans="1:8" ht="19.5" customHeight="1">
      <c r="A464" s="111" t="s">
        <v>1080</v>
      </c>
      <c r="B464" s="112">
        <f>C464+D464</f>
        <v>64</v>
      </c>
      <c r="C464" s="112">
        <v>64</v>
      </c>
      <c r="D464" s="112"/>
      <c r="E464" s="112">
        <f t="shared" si="47"/>
        <v>66</v>
      </c>
      <c r="F464" s="112">
        <v>66</v>
      </c>
      <c r="G464" s="112"/>
      <c r="H464" s="52">
        <f>E464/B464*100-100</f>
        <v>3.125</v>
      </c>
    </row>
    <row r="465" spans="1:8" ht="16.5" customHeight="1" hidden="1">
      <c r="A465" s="111" t="s">
        <v>1081</v>
      </c>
      <c r="B465" s="112">
        <f>C465+D465</f>
        <v>0</v>
      </c>
      <c r="C465" s="232"/>
      <c r="D465" s="232"/>
      <c r="E465" s="112">
        <f t="shared" si="47"/>
        <v>0</v>
      </c>
      <c r="F465" s="232"/>
      <c r="G465" s="232"/>
      <c r="H465" s="52" t="e">
        <f>E465/B465*100-100</f>
        <v>#DIV/0!</v>
      </c>
    </row>
    <row r="466" spans="1:8" ht="16.5" customHeight="1" hidden="1">
      <c r="A466" s="111" t="s">
        <v>1082</v>
      </c>
      <c r="B466" s="112">
        <f>C466+D466</f>
        <v>0</v>
      </c>
      <c r="C466" s="112"/>
      <c r="D466" s="112"/>
      <c r="E466" s="112">
        <f t="shared" si="47"/>
        <v>0</v>
      </c>
      <c r="F466" s="112"/>
      <c r="G466" s="112"/>
      <c r="H466" s="52" t="e">
        <f>E466/B466*100-100</f>
        <v>#DIV/0!</v>
      </c>
    </row>
    <row r="467" spans="1:8" ht="19.5" customHeight="1">
      <c r="A467" s="109" t="s">
        <v>1414</v>
      </c>
      <c r="B467" s="112">
        <f>C467+D467</f>
        <v>58</v>
      </c>
      <c r="C467" s="112">
        <v>58</v>
      </c>
      <c r="D467" s="112"/>
      <c r="E467" s="112">
        <f t="shared" si="47"/>
        <v>66</v>
      </c>
      <c r="F467" s="112">
        <v>66</v>
      </c>
      <c r="G467" s="112"/>
      <c r="H467" s="52">
        <f>E467/B467*100-100</f>
        <v>13.793103448275872</v>
      </c>
    </row>
    <row r="468" spans="1:8" ht="19.5" customHeight="1">
      <c r="A468" s="109" t="s">
        <v>1415</v>
      </c>
      <c r="B468" s="112">
        <f>C468+D468</f>
        <v>301</v>
      </c>
      <c r="C468" s="112">
        <f>200+101</f>
        <v>301</v>
      </c>
      <c r="D468" s="112"/>
      <c r="E468" s="112">
        <f t="shared" si="47"/>
        <v>220</v>
      </c>
      <c r="F468" s="112">
        <v>220</v>
      </c>
      <c r="G468" s="112"/>
      <c r="H468" s="52">
        <f>E468/B468*100-100</f>
        <v>-26.91029900332225</v>
      </c>
    </row>
    <row r="469" spans="1:8" ht="19.5" customHeight="1">
      <c r="A469" s="261" t="s">
        <v>1450</v>
      </c>
      <c r="B469" s="112">
        <f>C469+D469</f>
        <v>20</v>
      </c>
      <c r="C469" s="112">
        <v>20</v>
      </c>
      <c r="D469" s="112"/>
      <c r="E469" s="112">
        <f t="shared" si="47"/>
        <v>20</v>
      </c>
      <c r="F469" s="112">
        <v>20</v>
      </c>
      <c r="G469" s="112"/>
      <c r="H469" s="52">
        <f>E469/B469*100-100</f>
        <v>0</v>
      </c>
    </row>
    <row r="470" spans="1:8" ht="19.5" customHeight="1">
      <c r="A470" s="111" t="s">
        <v>1083</v>
      </c>
      <c r="B470" s="110">
        <f aca="true" t="shared" si="50" ref="B470:G470">SUM(B471:B477)</f>
        <v>84</v>
      </c>
      <c r="C470" s="110">
        <f t="shared" si="50"/>
        <v>84</v>
      </c>
      <c r="D470" s="110"/>
      <c r="E470" s="110">
        <f t="shared" si="50"/>
        <v>85</v>
      </c>
      <c r="F470" s="110">
        <f t="shared" si="50"/>
        <v>85</v>
      </c>
      <c r="G470" s="110"/>
      <c r="H470" s="52">
        <f>E470/B470*100-100</f>
        <v>1.1904761904761898</v>
      </c>
    </row>
    <row r="471" spans="1:8" ht="16.5" customHeight="1" hidden="1">
      <c r="A471" s="111" t="s">
        <v>801</v>
      </c>
      <c r="B471" s="112">
        <f>C471+D471</f>
        <v>0</v>
      </c>
      <c r="C471" s="232"/>
      <c r="D471" s="232"/>
      <c r="E471" s="112">
        <f t="shared" si="47"/>
        <v>0</v>
      </c>
      <c r="F471" s="232"/>
      <c r="G471" s="232"/>
      <c r="H471" s="52" t="e">
        <f>E471/B471*100-100</f>
        <v>#DIV/0!</v>
      </c>
    </row>
    <row r="472" spans="1:8" ht="16.5" customHeight="1" hidden="1">
      <c r="A472" s="111" t="s">
        <v>802</v>
      </c>
      <c r="B472" s="112">
        <f>C472+D472</f>
        <v>0</v>
      </c>
      <c r="C472" s="232"/>
      <c r="D472" s="232"/>
      <c r="E472" s="112">
        <f t="shared" si="47"/>
        <v>0</v>
      </c>
      <c r="F472" s="232"/>
      <c r="G472" s="232"/>
      <c r="H472" s="52" t="e">
        <f>E472/B472*100-100</f>
        <v>#DIV/0!</v>
      </c>
    </row>
    <row r="473" spans="1:8" ht="16.5" customHeight="1" hidden="1">
      <c r="A473" s="111" t="s">
        <v>803</v>
      </c>
      <c r="B473" s="112">
        <f>C473+D473</f>
        <v>0</v>
      </c>
      <c r="C473" s="232"/>
      <c r="D473" s="232"/>
      <c r="E473" s="112">
        <f t="shared" si="47"/>
        <v>0</v>
      </c>
      <c r="F473" s="232"/>
      <c r="G473" s="232"/>
      <c r="H473" s="52" t="e">
        <f>E473/B473*100-100</f>
        <v>#DIV/0!</v>
      </c>
    </row>
    <row r="474" spans="1:8" ht="16.5" customHeight="1">
      <c r="A474" s="111" t="s">
        <v>1084</v>
      </c>
      <c r="B474" s="112">
        <f>C474+D474</f>
        <v>0</v>
      </c>
      <c r="C474" s="112"/>
      <c r="D474" s="112"/>
      <c r="E474" s="112">
        <f t="shared" si="47"/>
        <v>0</v>
      </c>
      <c r="F474" s="112"/>
      <c r="G474" s="112"/>
      <c r="H474" s="52"/>
    </row>
    <row r="475" spans="1:8" ht="19.5" customHeight="1">
      <c r="A475" s="111" t="s">
        <v>1085</v>
      </c>
      <c r="B475" s="112">
        <f>C475+D475</f>
        <v>84</v>
      </c>
      <c r="C475" s="112">
        <v>84</v>
      </c>
      <c r="D475" s="112"/>
      <c r="E475" s="112">
        <f t="shared" si="47"/>
        <v>85</v>
      </c>
      <c r="F475" s="112">
        <v>85</v>
      </c>
      <c r="G475" s="112"/>
      <c r="H475" s="52">
        <f>E475/B475*100-100</f>
        <v>1.1904761904761898</v>
      </c>
    </row>
    <row r="476" spans="1:8" ht="16.5" customHeight="1" hidden="1">
      <c r="A476" s="111" t="s">
        <v>1086</v>
      </c>
      <c r="B476" s="112">
        <f>C476+D476</f>
        <v>0</v>
      </c>
      <c r="C476" s="232"/>
      <c r="D476" s="232"/>
      <c r="E476" s="112">
        <f t="shared" si="47"/>
        <v>0</v>
      </c>
      <c r="F476" s="232"/>
      <c r="G476" s="232"/>
      <c r="H476" s="52" t="e">
        <f>E476/B476*100-100</f>
        <v>#DIV/0!</v>
      </c>
    </row>
    <row r="477" spans="1:8" ht="16.5" customHeight="1" hidden="1">
      <c r="A477" s="111" t="s">
        <v>1087</v>
      </c>
      <c r="B477" s="112">
        <f>C477+D477</f>
        <v>0</v>
      </c>
      <c r="C477" s="232"/>
      <c r="D477" s="232"/>
      <c r="E477" s="112">
        <f t="shared" si="47"/>
        <v>0</v>
      </c>
      <c r="F477" s="232"/>
      <c r="G477" s="232"/>
      <c r="H477" s="52" t="e">
        <f>E477/B477*100-100</f>
        <v>#DIV/0!</v>
      </c>
    </row>
    <row r="478" spans="1:8" ht="19.5" customHeight="1">
      <c r="A478" s="111" t="s">
        <v>1088</v>
      </c>
      <c r="B478" s="110">
        <f aca="true" t="shared" si="51" ref="B478:G478">SUM(B479:B488)</f>
        <v>138</v>
      </c>
      <c r="C478" s="110">
        <f t="shared" si="51"/>
        <v>138</v>
      </c>
      <c r="D478" s="110"/>
      <c r="E478" s="110">
        <f t="shared" si="51"/>
        <v>138</v>
      </c>
      <c r="F478" s="110">
        <f t="shared" si="51"/>
        <v>138</v>
      </c>
      <c r="G478" s="110"/>
      <c r="H478" s="52">
        <f>E478/B478*100-100</f>
        <v>0</v>
      </c>
    </row>
    <row r="479" spans="1:8" ht="16.5" customHeight="1" hidden="1">
      <c r="A479" s="111" t="s">
        <v>801</v>
      </c>
      <c r="B479" s="112">
        <f>C479+D479</f>
        <v>0</v>
      </c>
      <c r="C479" s="112"/>
      <c r="D479" s="112"/>
      <c r="E479" s="112">
        <f t="shared" si="47"/>
        <v>0</v>
      </c>
      <c r="F479" s="112"/>
      <c r="G479" s="112"/>
      <c r="H479" s="52" t="e">
        <f>E479/B479*100-100</f>
        <v>#DIV/0!</v>
      </c>
    </row>
    <row r="480" spans="1:8" ht="16.5" customHeight="1" hidden="1">
      <c r="A480" s="111" t="s">
        <v>802</v>
      </c>
      <c r="B480" s="112">
        <f>C480+D480</f>
        <v>0</v>
      </c>
      <c r="C480" s="232"/>
      <c r="D480" s="232"/>
      <c r="E480" s="112">
        <f t="shared" si="47"/>
        <v>0</v>
      </c>
      <c r="F480" s="232"/>
      <c r="G480" s="232"/>
      <c r="H480" s="52" t="e">
        <f>E480/B480*100-100</f>
        <v>#DIV/0!</v>
      </c>
    </row>
    <row r="481" spans="1:8" ht="16.5" customHeight="1" hidden="1">
      <c r="A481" s="111" t="s">
        <v>803</v>
      </c>
      <c r="B481" s="112">
        <f>C481+D481</f>
        <v>0</v>
      </c>
      <c r="C481" s="232"/>
      <c r="D481" s="232"/>
      <c r="E481" s="112">
        <f t="shared" si="47"/>
        <v>0</v>
      </c>
      <c r="F481" s="232"/>
      <c r="G481" s="232"/>
      <c r="H481" s="52" t="e">
        <f>E481/B481*100-100</f>
        <v>#DIV/0!</v>
      </c>
    </row>
    <row r="482" spans="1:8" ht="16.5" customHeight="1" hidden="1">
      <c r="A482" s="111" t="s">
        <v>1089</v>
      </c>
      <c r="B482" s="112">
        <f>C482+D482</f>
        <v>0</v>
      </c>
      <c r="C482" s="232"/>
      <c r="D482" s="232"/>
      <c r="E482" s="112">
        <f t="shared" si="47"/>
        <v>0</v>
      </c>
      <c r="F482" s="232"/>
      <c r="G482" s="232"/>
      <c r="H482" s="52" t="e">
        <f>E482/B482*100-100</f>
        <v>#DIV/0!</v>
      </c>
    </row>
    <row r="483" spans="1:8" ht="16.5" customHeight="1" hidden="1">
      <c r="A483" s="111" t="s">
        <v>1090</v>
      </c>
      <c r="B483" s="112">
        <f>C483+D483</f>
        <v>0</v>
      </c>
      <c r="C483" s="232"/>
      <c r="D483" s="232"/>
      <c r="E483" s="112">
        <f t="shared" si="47"/>
        <v>0</v>
      </c>
      <c r="F483" s="232"/>
      <c r="G483" s="232"/>
      <c r="H483" s="52" t="e">
        <f>E483/B483*100-100</f>
        <v>#DIV/0!</v>
      </c>
    </row>
    <row r="484" spans="1:8" ht="16.5" customHeight="1" hidden="1">
      <c r="A484" s="111" t="s">
        <v>1091</v>
      </c>
      <c r="B484" s="112">
        <f>C484+D484</f>
        <v>0</v>
      </c>
      <c r="C484" s="232"/>
      <c r="D484" s="232"/>
      <c r="E484" s="112">
        <f t="shared" si="47"/>
        <v>0</v>
      </c>
      <c r="F484" s="232"/>
      <c r="G484" s="232"/>
      <c r="H484" s="52" t="e">
        <f>E484/B484*100-100</f>
        <v>#DIV/0!</v>
      </c>
    </row>
    <row r="485" spans="1:8" ht="19.5" customHeight="1">
      <c r="A485" s="111" t="s">
        <v>1092</v>
      </c>
      <c r="B485" s="112">
        <f>C485+D485</f>
        <v>80</v>
      </c>
      <c r="C485" s="112">
        <v>80</v>
      </c>
      <c r="D485" s="112"/>
      <c r="E485" s="112">
        <f t="shared" si="47"/>
        <v>70</v>
      </c>
      <c r="F485" s="112">
        <v>70</v>
      </c>
      <c r="G485" s="112"/>
      <c r="H485" s="52">
        <f>E485/B485*100-100</f>
        <v>-12.5</v>
      </c>
    </row>
    <row r="486" spans="1:8" ht="19.5" customHeight="1">
      <c r="A486" s="111" t="s">
        <v>1093</v>
      </c>
      <c r="B486" s="112">
        <f>C486+D486</f>
        <v>58</v>
      </c>
      <c r="C486" s="112">
        <v>58</v>
      </c>
      <c r="D486" s="112"/>
      <c r="E486" s="112">
        <f t="shared" si="47"/>
        <v>68</v>
      </c>
      <c r="F486" s="112">
        <v>68</v>
      </c>
      <c r="G486" s="112"/>
      <c r="H486" s="52">
        <f>E486/B486*100-100</f>
        <v>17.24137931034481</v>
      </c>
    </row>
    <row r="487" spans="1:8" ht="16.5" customHeight="1" hidden="1">
      <c r="A487" s="111" t="s">
        <v>1094</v>
      </c>
      <c r="B487" s="112">
        <f>C487+D487</f>
        <v>0</v>
      </c>
      <c r="C487" s="232"/>
      <c r="D487" s="232"/>
      <c r="E487" s="112">
        <f t="shared" si="47"/>
        <v>0</v>
      </c>
      <c r="F487" s="232"/>
      <c r="G487" s="232"/>
      <c r="H487" s="52" t="e">
        <f>E487/B487*100-100</f>
        <v>#DIV/0!</v>
      </c>
    </row>
    <row r="488" spans="1:8" ht="16.5" customHeight="1">
      <c r="A488" s="111" t="s">
        <v>1095</v>
      </c>
      <c r="B488" s="112">
        <f>C488+D488</f>
        <v>0</v>
      </c>
      <c r="C488" s="112"/>
      <c r="D488" s="112"/>
      <c r="E488" s="112">
        <f t="shared" si="47"/>
        <v>0</v>
      </c>
      <c r="F488" s="112"/>
      <c r="G488" s="112"/>
      <c r="H488" s="52"/>
    </row>
    <row r="489" spans="1:8" ht="16.5" customHeight="1">
      <c r="A489" s="109" t="s">
        <v>1416</v>
      </c>
      <c r="B489" s="112">
        <f>C489+D489</f>
        <v>50</v>
      </c>
      <c r="C489" s="112">
        <f>C490</f>
        <v>50</v>
      </c>
      <c r="D489" s="112"/>
      <c r="E489" s="112">
        <f t="shared" si="47"/>
        <v>56</v>
      </c>
      <c r="F489" s="112">
        <f>F490+F491</f>
        <v>56</v>
      </c>
      <c r="G489" s="112"/>
      <c r="H489" s="52">
        <f>E489/B489*100-100</f>
        <v>12.000000000000014</v>
      </c>
    </row>
    <row r="490" spans="1:8" ht="16.5" customHeight="1">
      <c r="A490" s="109" t="s">
        <v>1417</v>
      </c>
      <c r="B490" s="112">
        <f>C490+D490</f>
        <v>50</v>
      </c>
      <c r="C490" s="112">
        <v>50</v>
      </c>
      <c r="D490" s="112"/>
      <c r="E490" s="112">
        <f t="shared" si="47"/>
        <v>56</v>
      </c>
      <c r="F490" s="112">
        <v>56</v>
      </c>
      <c r="G490" s="112"/>
      <c r="H490" s="52">
        <f>E490/B490*100-100</f>
        <v>12.000000000000014</v>
      </c>
    </row>
    <row r="491" spans="1:8" ht="16.5" customHeight="1">
      <c r="A491" s="261" t="s">
        <v>1465</v>
      </c>
      <c r="B491" s="112"/>
      <c r="C491" s="112"/>
      <c r="D491" s="112"/>
      <c r="E491" s="112">
        <f t="shared" si="47"/>
        <v>0</v>
      </c>
      <c r="F491" s="112"/>
      <c r="G491" s="112"/>
      <c r="H491" s="52"/>
    </row>
    <row r="492" spans="1:8" ht="19.5" customHeight="1">
      <c r="A492" s="111" t="s">
        <v>1096</v>
      </c>
      <c r="B492" s="110">
        <f aca="true" t="shared" si="52" ref="B492:G492">SUM(B493:B498)</f>
        <v>249</v>
      </c>
      <c r="C492" s="110">
        <f t="shared" si="52"/>
        <v>249</v>
      </c>
      <c r="D492" s="110"/>
      <c r="E492" s="110">
        <f t="shared" si="52"/>
        <v>250</v>
      </c>
      <c r="F492" s="110">
        <f t="shared" si="52"/>
        <v>250</v>
      </c>
      <c r="G492" s="110"/>
      <c r="H492" s="52">
        <f>E492/B492*100-100</f>
        <v>0.40160642570282334</v>
      </c>
    </row>
    <row r="493" spans="1:8" ht="16.5" customHeight="1" hidden="1">
      <c r="A493" s="111" t="s">
        <v>801</v>
      </c>
      <c r="B493" s="112">
        <f>C493+D493</f>
        <v>0</v>
      </c>
      <c r="C493" s="232"/>
      <c r="D493" s="232"/>
      <c r="E493" s="112">
        <f t="shared" si="47"/>
        <v>0</v>
      </c>
      <c r="F493" s="232"/>
      <c r="G493" s="232"/>
      <c r="H493" s="52" t="e">
        <f>E493/B493*100-100</f>
        <v>#DIV/0!</v>
      </c>
    </row>
    <row r="494" spans="1:8" ht="16.5" customHeight="1" hidden="1">
      <c r="A494" s="111" t="s">
        <v>802</v>
      </c>
      <c r="B494" s="112">
        <f>C494+D494</f>
        <v>0</v>
      </c>
      <c r="C494" s="232"/>
      <c r="D494" s="232"/>
      <c r="E494" s="112">
        <f t="shared" si="47"/>
        <v>0</v>
      </c>
      <c r="F494" s="232"/>
      <c r="G494" s="232"/>
      <c r="H494" s="52" t="e">
        <f>E494/B494*100-100</f>
        <v>#DIV/0!</v>
      </c>
    </row>
    <row r="495" spans="1:8" ht="16.5" customHeight="1" hidden="1">
      <c r="A495" s="111" t="s">
        <v>803</v>
      </c>
      <c r="B495" s="112">
        <f>C495+D495</f>
        <v>0</v>
      </c>
      <c r="C495" s="232"/>
      <c r="D495" s="232"/>
      <c r="E495" s="112">
        <f t="shared" si="47"/>
        <v>0</v>
      </c>
      <c r="F495" s="232"/>
      <c r="G495" s="232"/>
      <c r="H495" s="52" t="e">
        <f>E495/B495*100-100</f>
        <v>#DIV/0!</v>
      </c>
    </row>
    <row r="496" spans="1:8" ht="16.5" customHeight="1" hidden="1">
      <c r="A496" s="111" t="s">
        <v>1097</v>
      </c>
      <c r="B496" s="112">
        <f>C496+D496</f>
        <v>0</v>
      </c>
      <c r="C496" s="112"/>
      <c r="D496" s="112"/>
      <c r="E496" s="112">
        <f t="shared" si="47"/>
        <v>0</v>
      </c>
      <c r="F496" s="112"/>
      <c r="G496" s="112"/>
      <c r="H496" s="52" t="e">
        <f>E496/B496*100-100</f>
        <v>#DIV/0!</v>
      </c>
    </row>
    <row r="497" spans="1:8" ht="19.5" customHeight="1">
      <c r="A497" s="261" t="s">
        <v>1418</v>
      </c>
      <c r="B497" s="112">
        <f>C497+D497</f>
        <v>249</v>
      </c>
      <c r="C497" s="112">
        <v>249</v>
      </c>
      <c r="D497" s="112"/>
      <c r="E497" s="112">
        <f t="shared" si="47"/>
        <v>250</v>
      </c>
      <c r="F497" s="112">
        <v>250</v>
      </c>
      <c r="G497" s="112"/>
      <c r="H497" s="52">
        <f>E497/B497*100-100</f>
        <v>0.40160642570282334</v>
      </c>
    </row>
    <row r="498" spans="1:8" ht="16.5" customHeight="1" hidden="1">
      <c r="A498" s="111" t="s">
        <v>1098</v>
      </c>
      <c r="B498" s="112">
        <f>C498+D498</f>
        <v>0</v>
      </c>
      <c r="C498" s="112"/>
      <c r="D498" s="112"/>
      <c r="E498" s="112">
        <f t="shared" si="47"/>
        <v>0</v>
      </c>
      <c r="F498" s="112"/>
      <c r="G498" s="112"/>
      <c r="H498" s="52" t="e">
        <f>E498/B498*100-100</f>
        <v>#DIV/0!</v>
      </c>
    </row>
    <row r="499" spans="1:8" ht="16.5" customHeight="1" hidden="1">
      <c r="A499" s="111" t="s">
        <v>1099</v>
      </c>
      <c r="B499" s="112">
        <f>C499+D499</f>
        <v>0</v>
      </c>
      <c r="C499" s="110"/>
      <c r="D499" s="110"/>
      <c r="E499" s="112">
        <f t="shared" si="47"/>
        <v>0</v>
      </c>
      <c r="F499" s="110"/>
      <c r="G499" s="110"/>
      <c r="H499" s="52" t="e">
        <f>E499/B499*100-100</f>
        <v>#DIV/0!</v>
      </c>
    </row>
    <row r="500" spans="1:8" ht="16.5" customHeight="1" hidden="1">
      <c r="A500" s="111" t="s">
        <v>801</v>
      </c>
      <c r="B500" s="112">
        <f>C500+D500</f>
        <v>0</v>
      </c>
      <c r="C500" s="112"/>
      <c r="D500" s="112"/>
      <c r="E500" s="112">
        <f t="shared" si="47"/>
        <v>0</v>
      </c>
      <c r="F500" s="112"/>
      <c r="G500" s="112"/>
      <c r="H500" s="52" t="e">
        <f>E500/B500*100-100</f>
        <v>#DIV/0!</v>
      </c>
    </row>
    <row r="501" spans="1:8" ht="16.5" customHeight="1" hidden="1">
      <c r="A501" s="111" t="s">
        <v>802</v>
      </c>
      <c r="B501" s="112">
        <f>C501+D501</f>
        <v>0</v>
      </c>
      <c r="C501" s="232"/>
      <c r="D501" s="232"/>
      <c r="E501" s="112">
        <f t="shared" si="47"/>
        <v>0</v>
      </c>
      <c r="F501" s="232"/>
      <c r="G501" s="232"/>
      <c r="H501" s="52" t="e">
        <f>E501/B501*100-100</f>
        <v>#DIV/0!</v>
      </c>
    </row>
    <row r="502" spans="1:8" ht="16.5" customHeight="1" hidden="1">
      <c r="A502" s="111" t="s">
        <v>803</v>
      </c>
      <c r="B502" s="112">
        <f>C502+D502</f>
        <v>0</v>
      </c>
      <c r="C502" s="232"/>
      <c r="D502" s="232"/>
      <c r="E502" s="112">
        <f t="shared" si="47"/>
        <v>0</v>
      </c>
      <c r="F502" s="232"/>
      <c r="G502" s="232"/>
      <c r="H502" s="52" t="e">
        <f>E502/B502*100-100</f>
        <v>#DIV/0!</v>
      </c>
    </row>
    <row r="503" spans="1:8" ht="16.5" customHeight="1" hidden="1">
      <c r="A503" s="111" t="s">
        <v>1100</v>
      </c>
      <c r="B503" s="112">
        <f>C503+D503</f>
        <v>0</v>
      </c>
      <c r="C503" s="232"/>
      <c r="D503" s="232"/>
      <c r="E503" s="112">
        <f t="shared" si="47"/>
        <v>0</v>
      </c>
      <c r="F503" s="232"/>
      <c r="G503" s="232"/>
      <c r="H503" s="52" t="e">
        <f>E503/B503*100-100</f>
        <v>#DIV/0!</v>
      </c>
    </row>
    <row r="504" spans="1:8" ht="16.5" customHeight="1" hidden="1">
      <c r="A504" s="111" t="s">
        <v>1101</v>
      </c>
      <c r="B504" s="112">
        <f>C504+D504</f>
        <v>0</v>
      </c>
      <c r="C504" s="232"/>
      <c r="D504" s="232"/>
      <c r="E504" s="112">
        <f t="shared" si="47"/>
        <v>0</v>
      </c>
      <c r="F504" s="232"/>
      <c r="G504" s="232"/>
      <c r="H504" s="52" t="e">
        <f>E504/B504*100-100</f>
        <v>#DIV/0!</v>
      </c>
    </row>
    <row r="505" spans="1:8" ht="16.5" customHeight="1" hidden="1">
      <c r="A505" s="111" t="s">
        <v>1102</v>
      </c>
      <c r="B505" s="112">
        <f>C505+D505</f>
        <v>0</v>
      </c>
      <c r="C505" s="232"/>
      <c r="D505" s="232"/>
      <c r="E505" s="112">
        <f t="shared" si="47"/>
        <v>0</v>
      </c>
      <c r="F505" s="232"/>
      <c r="G505" s="232"/>
      <c r="H505" s="52" t="e">
        <f>E505/B505*100-100</f>
        <v>#DIV/0!</v>
      </c>
    </row>
    <row r="506" spans="1:8" ht="16.5" customHeight="1" hidden="1">
      <c r="A506" s="111" t="s">
        <v>1103</v>
      </c>
      <c r="B506" s="112">
        <f>C506+D506</f>
        <v>0</v>
      </c>
      <c r="C506" s="232"/>
      <c r="D506" s="232"/>
      <c r="E506" s="112">
        <f t="shared" si="47"/>
        <v>0</v>
      </c>
      <c r="F506" s="232"/>
      <c r="G506" s="232"/>
      <c r="H506" s="52" t="e">
        <f>E506/B506*100-100</f>
        <v>#DIV/0!</v>
      </c>
    </row>
    <row r="507" spans="1:8" ht="16.5" customHeight="1" hidden="1">
      <c r="A507" s="111" t="s">
        <v>1104</v>
      </c>
      <c r="B507" s="112">
        <f>C507+D507</f>
        <v>0</v>
      </c>
      <c r="C507" s="232"/>
      <c r="D507" s="232"/>
      <c r="E507" s="112">
        <f t="shared" si="47"/>
        <v>0</v>
      </c>
      <c r="F507" s="232"/>
      <c r="G507" s="232"/>
      <c r="H507" s="52" t="e">
        <f>E507/B507*100-100</f>
        <v>#DIV/0!</v>
      </c>
    </row>
    <row r="508" spans="1:8" ht="19.5" customHeight="1">
      <c r="A508" s="111" t="s">
        <v>1105</v>
      </c>
      <c r="B508" s="110">
        <f aca="true" t="shared" si="53" ref="B508:G508">SUM(B509:B511)</f>
        <v>590</v>
      </c>
      <c r="C508" s="110">
        <f t="shared" si="53"/>
        <v>590</v>
      </c>
      <c r="D508" s="110"/>
      <c r="E508" s="110">
        <f t="shared" si="53"/>
        <v>578</v>
      </c>
      <c r="F508" s="110">
        <f t="shared" si="53"/>
        <v>578</v>
      </c>
      <c r="G508" s="110"/>
      <c r="H508" s="52">
        <f>E508/B508*100-100</f>
        <v>-2.0338983050847474</v>
      </c>
    </row>
    <row r="509" spans="1:8" ht="19.5" customHeight="1">
      <c r="A509" s="111" t="s">
        <v>1106</v>
      </c>
      <c r="B509" s="112">
        <f>C509+D509</f>
        <v>590</v>
      </c>
      <c r="C509" s="232">
        <v>590</v>
      </c>
      <c r="D509" s="232"/>
      <c r="E509" s="112">
        <f t="shared" si="47"/>
        <v>578</v>
      </c>
      <c r="F509" s="232">
        <v>578</v>
      </c>
      <c r="G509" s="232"/>
      <c r="H509" s="52">
        <f>E509/B509*100-100</f>
        <v>-2.0338983050847474</v>
      </c>
    </row>
    <row r="510" spans="1:8" ht="16.5" customHeight="1" hidden="1">
      <c r="A510" s="111" t="s">
        <v>1107</v>
      </c>
      <c r="B510" s="112">
        <f>C510+D510</f>
        <v>0</v>
      </c>
      <c r="C510" s="232"/>
      <c r="D510" s="232"/>
      <c r="E510" s="112">
        <f aca="true" t="shared" si="54" ref="E510:E573">F510+G510</f>
        <v>0</v>
      </c>
      <c r="F510" s="232"/>
      <c r="G510" s="232"/>
      <c r="H510" s="52" t="e">
        <f>E510/B510*100-100</f>
        <v>#DIV/0!</v>
      </c>
    </row>
    <row r="511" spans="1:8" ht="16.5" customHeight="1">
      <c r="A511" s="111" t="s">
        <v>1108</v>
      </c>
      <c r="B511" s="112">
        <f>C511+D511</f>
        <v>0</v>
      </c>
      <c r="C511" s="112"/>
      <c r="D511" s="112"/>
      <c r="E511" s="112">
        <f t="shared" si="54"/>
        <v>0</v>
      </c>
      <c r="F511" s="112"/>
      <c r="G511" s="112"/>
      <c r="H511" s="52"/>
    </row>
    <row r="512" spans="1:8" ht="19.5" customHeight="1">
      <c r="A512" s="109" t="s">
        <v>561</v>
      </c>
      <c r="B512" s="110">
        <f aca="true" t="shared" si="55" ref="B512:G512">SUM(B513,B527,B537,B545,B546,B554,B558,B573,B580,B586,B593,B602,B607,B612,B615,B618,B621,B624,B627,B630,B635)</f>
        <v>19287</v>
      </c>
      <c r="C512" s="110">
        <f t="shared" si="55"/>
        <v>19287</v>
      </c>
      <c r="D512" s="110"/>
      <c r="E512" s="110">
        <f t="shared" si="55"/>
        <v>24359</v>
      </c>
      <c r="F512" s="110">
        <f t="shared" si="55"/>
        <v>24359</v>
      </c>
      <c r="G512" s="110"/>
      <c r="H512" s="52">
        <f>E512/B512*100-100</f>
        <v>26.29750609218644</v>
      </c>
    </row>
    <row r="513" spans="1:8" ht="19.5" customHeight="1">
      <c r="A513" s="111" t="s">
        <v>1109</v>
      </c>
      <c r="B513" s="110">
        <f aca="true" t="shared" si="56" ref="B513:G513">SUM(B514:B526)</f>
        <v>388</v>
      </c>
      <c r="C513" s="110">
        <f t="shared" si="56"/>
        <v>388</v>
      </c>
      <c r="D513" s="110"/>
      <c r="E513" s="110">
        <f t="shared" si="56"/>
        <v>405</v>
      </c>
      <c r="F513" s="110">
        <f t="shared" si="56"/>
        <v>405</v>
      </c>
      <c r="G513" s="110"/>
      <c r="H513" s="52">
        <f>E513/B513*100-100</f>
        <v>4.381443298969074</v>
      </c>
    </row>
    <row r="514" spans="1:8" ht="19.5" customHeight="1">
      <c r="A514" s="111" t="s">
        <v>801</v>
      </c>
      <c r="B514" s="112">
        <f>C514+D514</f>
        <v>152</v>
      </c>
      <c r="C514" s="112">
        <v>152</v>
      </c>
      <c r="D514" s="112"/>
      <c r="E514" s="112">
        <f t="shared" si="54"/>
        <v>167</v>
      </c>
      <c r="F514" s="112">
        <v>167</v>
      </c>
      <c r="G514" s="112"/>
      <c r="H514" s="52">
        <f>E514/B514*100-100</f>
        <v>9.868421052631575</v>
      </c>
    </row>
    <row r="515" spans="1:8" ht="16.5" customHeight="1" hidden="1">
      <c r="A515" s="111" t="s">
        <v>802</v>
      </c>
      <c r="B515" s="112">
        <f>C515+D515</f>
        <v>0</v>
      </c>
      <c r="C515" s="232"/>
      <c r="D515" s="232"/>
      <c r="E515" s="112">
        <f t="shared" si="54"/>
        <v>0</v>
      </c>
      <c r="F515" s="232"/>
      <c r="G515" s="232"/>
      <c r="H515" s="52" t="e">
        <f>E515/B515*100-100</f>
        <v>#DIV/0!</v>
      </c>
    </row>
    <row r="516" spans="1:8" ht="16.5" customHeight="1" hidden="1">
      <c r="A516" s="111" t="s">
        <v>803</v>
      </c>
      <c r="B516" s="112">
        <f>C516+D516</f>
        <v>0</v>
      </c>
      <c r="C516" s="232"/>
      <c r="D516" s="232"/>
      <c r="E516" s="112">
        <f t="shared" si="54"/>
        <v>0</v>
      </c>
      <c r="F516" s="232"/>
      <c r="G516" s="232"/>
      <c r="H516" s="52" t="e">
        <f>E516/B516*100-100</f>
        <v>#DIV/0!</v>
      </c>
    </row>
    <row r="517" spans="1:8" ht="16.5" customHeight="1" hidden="1">
      <c r="A517" s="111" t="s">
        <v>1110</v>
      </c>
      <c r="B517" s="112">
        <f>C517+D517</f>
        <v>0</v>
      </c>
      <c r="C517" s="232"/>
      <c r="D517" s="232"/>
      <c r="E517" s="112">
        <f t="shared" si="54"/>
        <v>0</v>
      </c>
      <c r="F517" s="232"/>
      <c r="G517" s="232"/>
      <c r="H517" s="52" t="e">
        <f>E517/B517*100-100</f>
        <v>#DIV/0!</v>
      </c>
    </row>
    <row r="518" spans="1:8" ht="16.5" customHeight="1" hidden="1">
      <c r="A518" s="111" t="s">
        <v>1111</v>
      </c>
      <c r="B518" s="112">
        <f>C518+D518</f>
        <v>0</v>
      </c>
      <c r="C518" s="112"/>
      <c r="D518" s="112"/>
      <c r="E518" s="112">
        <f t="shared" si="54"/>
        <v>0</v>
      </c>
      <c r="F518" s="112"/>
      <c r="G518" s="112"/>
      <c r="H518" s="52" t="e">
        <f>E518/B518*100-100</f>
        <v>#DIV/0!</v>
      </c>
    </row>
    <row r="519" spans="1:8" ht="19.5" customHeight="1">
      <c r="A519" s="111" t="s">
        <v>1112</v>
      </c>
      <c r="B519" s="112">
        <f>C519+D519</f>
        <v>90</v>
      </c>
      <c r="C519" s="232">
        <v>90</v>
      </c>
      <c r="D519" s="232"/>
      <c r="E519" s="112">
        <f t="shared" si="54"/>
        <v>107</v>
      </c>
      <c r="F519" s="232">
        <v>107</v>
      </c>
      <c r="G519" s="232"/>
      <c r="H519" s="52">
        <f>E519/B519*100-100</f>
        <v>18.888888888888886</v>
      </c>
    </row>
    <row r="520" spans="1:8" s="328" customFormat="1" ht="19.5" customHeight="1">
      <c r="A520" s="327" t="s">
        <v>1419</v>
      </c>
      <c r="B520" s="112">
        <f>C520+D520</f>
        <v>146</v>
      </c>
      <c r="C520" s="329">
        <v>146</v>
      </c>
      <c r="D520" s="329"/>
      <c r="E520" s="112">
        <f t="shared" si="54"/>
        <v>131</v>
      </c>
      <c r="F520" s="329">
        <v>131</v>
      </c>
      <c r="G520" s="329"/>
      <c r="H520" s="52">
        <f>E520/B520*100-100</f>
        <v>-10.273972602739718</v>
      </c>
    </row>
    <row r="521" spans="1:8" ht="16.5" customHeight="1" hidden="1">
      <c r="A521" s="111" t="s">
        <v>841</v>
      </c>
      <c r="B521" s="112">
        <f>C521+D521</f>
        <v>0</v>
      </c>
      <c r="C521" s="232"/>
      <c r="D521" s="232"/>
      <c r="E521" s="112">
        <f t="shared" si="54"/>
        <v>0</v>
      </c>
      <c r="F521" s="232"/>
      <c r="G521" s="232"/>
      <c r="H521" s="52" t="e">
        <f>E521/B521*100-100</f>
        <v>#DIV/0!</v>
      </c>
    </row>
    <row r="522" spans="1:8" ht="16.5" customHeight="1">
      <c r="A522" s="111" t="s">
        <v>1113</v>
      </c>
      <c r="B522" s="112">
        <f>C522+D522</f>
        <v>0</v>
      </c>
      <c r="C522" s="112"/>
      <c r="D522" s="112"/>
      <c r="E522" s="112">
        <f t="shared" si="54"/>
        <v>0</v>
      </c>
      <c r="F522" s="112"/>
      <c r="G522" s="112"/>
      <c r="H522" s="52"/>
    </row>
    <row r="523" spans="1:8" ht="16.5" customHeight="1" hidden="1">
      <c r="A523" s="111" t="s">
        <v>1114</v>
      </c>
      <c r="B523" s="112">
        <f>C523+D523</f>
        <v>0</v>
      </c>
      <c r="C523" s="232"/>
      <c r="D523" s="232"/>
      <c r="E523" s="112">
        <f t="shared" si="54"/>
        <v>0</v>
      </c>
      <c r="F523" s="232"/>
      <c r="G523" s="232"/>
      <c r="H523" s="52" t="e">
        <f>E523/B523*100-100</f>
        <v>#DIV/0!</v>
      </c>
    </row>
    <row r="524" spans="1:8" ht="16.5" customHeight="1" hidden="1">
      <c r="A524" s="111" t="s">
        <v>1115</v>
      </c>
      <c r="B524" s="112">
        <f>C524+D524</f>
        <v>0</v>
      </c>
      <c r="C524" s="232"/>
      <c r="D524" s="232"/>
      <c r="E524" s="112">
        <f t="shared" si="54"/>
        <v>0</v>
      </c>
      <c r="F524" s="232"/>
      <c r="G524" s="232"/>
      <c r="H524" s="52" t="e">
        <f>E524/B524*100-100</f>
        <v>#DIV/0!</v>
      </c>
    </row>
    <row r="525" spans="1:8" ht="16.5" customHeight="1" hidden="1">
      <c r="A525" s="111" t="s">
        <v>1116</v>
      </c>
      <c r="B525" s="112">
        <f>C525+D525</f>
        <v>0</v>
      </c>
      <c r="C525" s="232"/>
      <c r="D525" s="232"/>
      <c r="E525" s="112">
        <f t="shared" si="54"/>
        <v>0</v>
      </c>
      <c r="F525" s="232"/>
      <c r="G525" s="232"/>
      <c r="H525" s="52" t="e">
        <f>E525/B525*100-100</f>
        <v>#DIV/0!</v>
      </c>
    </row>
    <row r="526" spans="1:8" s="317" customFormat="1" ht="16.5" customHeight="1" hidden="1">
      <c r="A526" s="314" t="s">
        <v>1117</v>
      </c>
      <c r="B526" s="315">
        <f>C526+D526</f>
        <v>0</v>
      </c>
      <c r="C526" s="315"/>
      <c r="D526" s="315"/>
      <c r="E526" s="315">
        <f t="shared" si="54"/>
        <v>0</v>
      </c>
      <c r="F526" s="315"/>
      <c r="G526" s="315"/>
      <c r="H526" s="316" t="e">
        <f>E526/B526*100-100</f>
        <v>#DIV/0!</v>
      </c>
    </row>
    <row r="527" spans="1:8" ht="19.5" customHeight="1">
      <c r="A527" s="111" t="s">
        <v>1118</v>
      </c>
      <c r="B527" s="110">
        <f aca="true" t="shared" si="57" ref="B527:G527">SUM(B528:B536)</f>
        <v>347</v>
      </c>
      <c r="C527" s="110">
        <f t="shared" si="57"/>
        <v>347</v>
      </c>
      <c r="D527" s="110"/>
      <c r="E527" s="110">
        <f t="shared" si="57"/>
        <v>363</v>
      </c>
      <c r="F527" s="110">
        <f t="shared" si="57"/>
        <v>363</v>
      </c>
      <c r="G527" s="110"/>
      <c r="H527" s="52">
        <f>E527/B527*100-100</f>
        <v>4.610951008645529</v>
      </c>
    </row>
    <row r="528" spans="1:8" ht="19.5" customHeight="1">
      <c r="A528" s="111" t="s">
        <v>801</v>
      </c>
      <c r="B528" s="112">
        <f>C528+D528</f>
        <v>267</v>
      </c>
      <c r="C528" s="112">
        <v>267</v>
      </c>
      <c r="D528" s="112"/>
      <c r="E528" s="112">
        <f t="shared" si="54"/>
        <v>288</v>
      </c>
      <c r="F528" s="112">
        <v>288</v>
      </c>
      <c r="G528" s="112"/>
      <c r="H528" s="52">
        <f>E528/B528*100-100</f>
        <v>7.865168539325836</v>
      </c>
    </row>
    <row r="529" spans="1:8" ht="19.5" customHeight="1" hidden="1">
      <c r="A529" s="111" t="s">
        <v>802</v>
      </c>
      <c r="B529" s="112">
        <f>C529+D529</f>
        <v>0</v>
      </c>
      <c r="C529" s="232"/>
      <c r="D529" s="232"/>
      <c r="E529" s="112">
        <f t="shared" si="54"/>
        <v>0</v>
      </c>
      <c r="F529" s="232"/>
      <c r="G529" s="232"/>
      <c r="H529" s="52" t="e">
        <f>E529/B529*100-100</f>
        <v>#DIV/0!</v>
      </c>
    </row>
    <row r="530" spans="1:8" ht="16.5" customHeight="1" hidden="1">
      <c r="A530" s="111" t="s">
        <v>803</v>
      </c>
      <c r="B530" s="112">
        <f>C530+D530</f>
        <v>0</v>
      </c>
      <c r="C530" s="232"/>
      <c r="D530" s="232"/>
      <c r="E530" s="112">
        <f t="shared" si="54"/>
        <v>0</v>
      </c>
      <c r="F530" s="232"/>
      <c r="G530" s="232"/>
      <c r="H530" s="52" t="e">
        <f>E530/B530*100-100</f>
        <v>#DIV/0!</v>
      </c>
    </row>
    <row r="531" spans="1:8" ht="16.5" customHeight="1" hidden="1">
      <c r="A531" s="111" t="s">
        <v>1119</v>
      </c>
      <c r="B531" s="112">
        <f>C531+D531</f>
        <v>0</v>
      </c>
      <c r="C531" s="232"/>
      <c r="D531" s="232"/>
      <c r="E531" s="112">
        <f t="shared" si="54"/>
        <v>0</v>
      </c>
      <c r="F531" s="232"/>
      <c r="G531" s="232"/>
      <c r="H531" s="52" t="e">
        <f>E531/B531*100-100</f>
        <v>#DIV/0!</v>
      </c>
    </row>
    <row r="532" spans="1:8" ht="16.5" customHeight="1" hidden="1">
      <c r="A532" s="111" t="s">
        <v>1120</v>
      </c>
      <c r="B532" s="112">
        <f>C532+D532</f>
        <v>0</v>
      </c>
      <c r="C532" s="232"/>
      <c r="D532" s="232"/>
      <c r="E532" s="112">
        <f t="shared" si="54"/>
        <v>0</v>
      </c>
      <c r="F532" s="232"/>
      <c r="G532" s="232"/>
      <c r="H532" s="52" t="e">
        <f>E532/B532*100-100</f>
        <v>#DIV/0!</v>
      </c>
    </row>
    <row r="533" spans="1:8" ht="16.5" customHeight="1" hidden="1">
      <c r="A533" s="111" t="s">
        <v>1121</v>
      </c>
      <c r="B533" s="112">
        <f>C533+D533</f>
        <v>0</v>
      </c>
      <c r="C533" s="112"/>
      <c r="D533" s="112"/>
      <c r="E533" s="112">
        <f t="shared" si="54"/>
        <v>0</v>
      </c>
      <c r="F533" s="112"/>
      <c r="G533" s="112"/>
      <c r="H533" s="52" t="e">
        <f>E533/B533*100-100</f>
        <v>#DIV/0!</v>
      </c>
    </row>
    <row r="534" spans="1:8" ht="16.5" customHeight="1">
      <c r="A534" s="111" t="s">
        <v>1122</v>
      </c>
      <c r="B534" s="112">
        <f>C534+D534</f>
        <v>0</v>
      </c>
      <c r="C534" s="112"/>
      <c r="D534" s="112"/>
      <c r="E534" s="112">
        <f t="shared" si="54"/>
        <v>0</v>
      </c>
      <c r="F534" s="112"/>
      <c r="G534" s="112"/>
      <c r="H534" s="52"/>
    </row>
    <row r="535" spans="1:8" ht="16.5" customHeight="1" hidden="1">
      <c r="A535" s="111" t="s">
        <v>1123</v>
      </c>
      <c r="B535" s="112">
        <f>C535+D535</f>
        <v>0</v>
      </c>
      <c r="C535" s="232"/>
      <c r="D535" s="232"/>
      <c r="E535" s="112">
        <f t="shared" si="54"/>
        <v>0</v>
      </c>
      <c r="F535" s="232"/>
      <c r="G535" s="232"/>
      <c r="H535" s="52" t="e">
        <f>E535/B535*100-100</f>
        <v>#DIV/0!</v>
      </c>
    </row>
    <row r="536" spans="1:8" ht="19.5" customHeight="1">
      <c r="A536" s="111" t="s">
        <v>1124</v>
      </c>
      <c r="B536" s="112">
        <f>C536+D536</f>
        <v>80</v>
      </c>
      <c r="C536" s="112">
        <v>80</v>
      </c>
      <c r="D536" s="112"/>
      <c r="E536" s="112">
        <f t="shared" si="54"/>
        <v>75</v>
      </c>
      <c r="F536" s="112">
        <v>75</v>
      </c>
      <c r="G536" s="112"/>
      <c r="H536" s="52">
        <f>E536/B536*100-100</f>
        <v>-6.25</v>
      </c>
    </row>
    <row r="537" spans="1:8" ht="19.5" customHeight="1" hidden="1">
      <c r="A537" s="111" t="s">
        <v>1125</v>
      </c>
      <c r="B537" s="110">
        <f aca="true" t="shared" si="58" ref="B537:G537">SUM(B538:B544)</f>
        <v>0</v>
      </c>
      <c r="C537" s="110">
        <f t="shared" si="58"/>
        <v>0</v>
      </c>
      <c r="D537" s="110"/>
      <c r="E537" s="110">
        <f t="shared" si="58"/>
        <v>0</v>
      </c>
      <c r="F537" s="110">
        <f t="shared" si="58"/>
        <v>0</v>
      </c>
      <c r="G537" s="110"/>
      <c r="H537" s="52" t="e">
        <f>E537/B537*100-100</f>
        <v>#DIV/0!</v>
      </c>
    </row>
    <row r="538" spans="1:8" ht="19.5" customHeight="1" hidden="1">
      <c r="A538" s="111" t="s">
        <v>1126</v>
      </c>
      <c r="B538" s="112">
        <f>C538+D538</f>
        <v>0</v>
      </c>
      <c r="C538" s="112"/>
      <c r="D538" s="112"/>
      <c r="E538" s="112">
        <f t="shared" si="54"/>
        <v>0</v>
      </c>
      <c r="F538" s="112"/>
      <c r="G538" s="112"/>
      <c r="H538" s="52" t="e">
        <f>E538/B538*100-100</f>
        <v>#DIV/0!</v>
      </c>
    </row>
    <row r="539" spans="1:8" ht="19.5" customHeight="1" hidden="1">
      <c r="A539" s="111" t="s">
        <v>1127</v>
      </c>
      <c r="B539" s="112">
        <f>C539+D539</f>
        <v>0</v>
      </c>
      <c r="C539" s="112"/>
      <c r="D539" s="112"/>
      <c r="E539" s="112">
        <f t="shared" si="54"/>
        <v>0</v>
      </c>
      <c r="F539" s="112"/>
      <c r="G539" s="112"/>
      <c r="H539" s="52" t="e">
        <f>E539/B539*100-100</f>
        <v>#DIV/0!</v>
      </c>
    </row>
    <row r="540" spans="1:8" ht="16.5" customHeight="1" hidden="1">
      <c r="A540" s="111" t="s">
        <v>1128</v>
      </c>
      <c r="B540" s="112">
        <f>C540+D540</f>
        <v>0</v>
      </c>
      <c r="C540" s="112"/>
      <c r="D540" s="112"/>
      <c r="E540" s="112">
        <f t="shared" si="54"/>
        <v>0</v>
      </c>
      <c r="F540" s="112"/>
      <c r="G540" s="112"/>
      <c r="H540" s="52" t="e">
        <f>E540/B540*100-100</f>
        <v>#DIV/0!</v>
      </c>
    </row>
    <row r="541" spans="1:8" ht="19.5" customHeight="1" hidden="1">
      <c r="A541" s="111" t="s">
        <v>1129</v>
      </c>
      <c r="B541" s="112">
        <f>C541+D541</f>
        <v>0</v>
      </c>
      <c r="C541" s="232"/>
      <c r="D541" s="232"/>
      <c r="E541" s="112">
        <f t="shared" si="54"/>
        <v>0</v>
      </c>
      <c r="F541" s="232"/>
      <c r="G541" s="232"/>
      <c r="H541" s="52" t="e">
        <f>E541/B541*100-100</f>
        <v>#DIV/0!</v>
      </c>
    </row>
    <row r="542" spans="1:8" ht="19.5" customHeight="1" hidden="1">
      <c r="A542" s="111" t="s">
        <v>1130</v>
      </c>
      <c r="B542" s="112">
        <f>C542+D542</f>
        <v>0</v>
      </c>
      <c r="C542" s="112"/>
      <c r="D542" s="112"/>
      <c r="E542" s="112">
        <f t="shared" si="54"/>
        <v>0</v>
      </c>
      <c r="F542" s="112"/>
      <c r="G542" s="112"/>
      <c r="H542" s="52" t="e">
        <f>E542/B542*100-100</f>
        <v>#DIV/0!</v>
      </c>
    </row>
    <row r="543" spans="1:8" ht="19.5" customHeight="1" hidden="1">
      <c r="A543" s="111" t="s">
        <v>1131</v>
      </c>
      <c r="B543" s="112">
        <f>C543+D543</f>
        <v>0</v>
      </c>
      <c r="C543" s="112"/>
      <c r="D543" s="112"/>
      <c r="E543" s="112">
        <f t="shared" si="54"/>
        <v>0</v>
      </c>
      <c r="F543" s="112"/>
      <c r="G543" s="112"/>
      <c r="H543" s="52" t="e">
        <f>E543/B543*100-100</f>
        <v>#DIV/0!</v>
      </c>
    </row>
    <row r="544" spans="1:8" ht="19.5" customHeight="1" hidden="1">
      <c r="A544" s="111" t="s">
        <v>1132</v>
      </c>
      <c r="B544" s="112">
        <f>C544+D544</f>
        <v>0</v>
      </c>
      <c r="C544" s="232"/>
      <c r="D544" s="232"/>
      <c r="E544" s="112">
        <f t="shared" si="54"/>
        <v>0</v>
      </c>
      <c r="F544" s="232"/>
      <c r="G544" s="232"/>
      <c r="H544" s="52" t="e">
        <f>E544/B544*100-100</f>
        <v>#DIV/0!</v>
      </c>
    </row>
    <row r="545" spans="1:8" ht="16.5" customHeight="1" hidden="1">
      <c r="A545" s="111" t="s">
        <v>1169</v>
      </c>
      <c r="B545" s="112">
        <f>C545+D545</f>
        <v>0</v>
      </c>
      <c r="C545" s="232"/>
      <c r="D545" s="232"/>
      <c r="E545" s="112">
        <f t="shared" si="54"/>
        <v>0</v>
      </c>
      <c r="F545" s="232"/>
      <c r="G545" s="232"/>
      <c r="H545" s="52" t="e">
        <f>E545/B545*100-100</f>
        <v>#DIV/0!</v>
      </c>
    </row>
    <row r="546" spans="1:8" ht="19.5" customHeight="1">
      <c r="A546" s="111" t="s">
        <v>1133</v>
      </c>
      <c r="B546" s="110">
        <f aca="true" t="shared" si="59" ref="B546:G546">SUM(B547:B553)</f>
        <v>11328</v>
      </c>
      <c r="C546" s="110">
        <f t="shared" si="59"/>
        <v>11328</v>
      </c>
      <c r="D546" s="110"/>
      <c r="E546" s="110">
        <f t="shared" si="59"/>
        <v>16497</v>
      </c>
      <c r="F546" s="110">
        <f t="shared" si="59"/>
        <v>16497</v>
      </c>
      <c r="G546" s="110"/>
      <c r="H546" s="52">
        <f>E546/B546*100-100</f>
        <v>45.630296610169495</v>
      </c>
    </row>
    <row r="547" spans="1:8" ht="19.5" customHeight="1">
      <c r="A547" s="111" t="s">
        <v>1134</v>
      </c>
      <c r="B547" s="112">
        <f>C547+D547</f>
        <v>125</v>
      </c>
      <c r="C547" s="232">
        <v>125</v>
      </c>
      <c r="D547" s="232"/>
      <c r="E547" s="112">
        <f t="shared" si="54"/>
        <v>124</v>
      </c>
      <c r="F547" s="232">
        <v>124</v>
      </c>
      <c r="G547" s="232"/>
      <c r="H547" s="52">
        <f>E547/B547*100-100</f>
        <v>-0.7999999999999972</v>
      </c>
    </row>
    <row r="548" spans="1:8" ht="19.5" customHeight="1">
      <c r="A548" s="111" t="s">
        <v>1135</v>
      </c>
      <c r="B548" s="112">
        <f>C548+D548</f>
        <v>43</v>
      </c>
      <c r="C548" s="232">
        <v>43</v>
      </c>
      <c r="D548" s="232"/>
      <c r="E548" s="112">
        <f t="shared" si="54"/>
        <v>37</v>
      </c>
      <c r="F548" s="232">
        <v>37</v>
      </c>
      <c r="G548" s="232"/>
      <c r="H548" s="52">
        <f>E548/B548*100-100</f>
        <v>-13.95348837209302</v>
      </c>
    </row>
    <row r="549" spans="1:8" ht="19.5" customHeight="1">
      <c r="A549" s="111" t="s">
        <v>1136</v>
      </c>
      <c r="B549" s="112">
        <f>C549+D549</f>
        <v>52</v>
      </c>
      <c r="C549" s="112">
        <v>52</v>
      </c>
      <c r="D549" s="112"/>
      <c r="E549" s="112">
        <f t="shared" si="54"/>
        <v>52</v>
      </c>
      <c r="F549" s="112">
        <v>52</v>
      </c>
      <c r="G549" s="112"/>
      <c r="H549" s="52">
        <f>E549/B549*100-100</f>
        <v>0</v>
      </c>
    </row>
    <row r="550" spans="1:8" ht="16.5" customHeight="1" hidden="1">
      <c r="A550" s="111" t="s">
        <v>1137</v>
      </c>
      <c r="B550" s="112">
        <f>C550+D550</f>
        <v>0</v>
      </c>
      <c r="C550" s="232"/>
      <c r="D550" s="232"/>
      <c r="E550" s="112">
        <f t="shared" si="54"/>
        <v>0</v>
      </c>
      <c r="F550" s="232"/>
      <c r="G550" s="232"/>
      <c r="H550" s="52" t="e">
        <f>E550/B550*100-100</f>
        <v>#DIV/0!</v>
      </c>
    </row>
    <row r="551" spans="1:8" ht="16.5" customHeight="1">
      <c r="A551" s="111" t="s">
        <v>655</v>
      </c>
      <c r="B551" s="112">
        <f>C551+D551</f>
        <v>7805</v>
      </c>
      <c r="C551" s="232">
        <v>7805</v>
      </c>
      <c r="D551" s="232"/>
      <c r="E551" s="112">
        <f t="shared" si="54"/>
        <v>8396</v>
      </c>
      <c r="F551" s="232">
        <v>8396</v>
      </c>
      <c r="G551" s="232"/>
      <c r="H551" s="52">
        <f>E551/B551*100-100</f>
        <v>7.572069186418972</v>
      </c>
    </row>
    <row r="552" spans="1:8" ht="16.5" customHeight="1">
      <c r="A552" s="111" t="s">
        <v>656</v>
      </c>
      <c r="B552" s="112">
        <f>C552+D552</f>
        <v>3000</v>
      </c>
      <c r="C552" s="232">
        <v>3000</v>
      </c>
      <c r="D552" s="232"/>
      <c r="E552" s="112">
        <f t="shared" si="54"/>
        <v>7600</v>
      </c>
      <c r="F552" s="232">
        <v>7600</v>
      </c>
      <c r="G552" s="232"/>
      <c r="H552" s="52">
        <f>E552/B552*100-100</f>
        <v>153.33333333333331</v>
      </c>
    </row>
    <row r="553" spans="1:8" ht="16.5" customHeight="1">
      <c r="A553" s="111" t="s">
        <v>654</v>
      </c>
      <c r="B553" s="112">
        <f>C553+D553</f>
        <v>303</v>
      </c>
      <c r="C553" s="232">
        <v>303</v>
      </c>
      <c r="D553" s="232"/>
      <c r="E553" s="112">
        <f t="shared" si="54"/>
        <v>288</v>
      </c>
      <c r="F553" s="232">
        <v>288</v>
      </c>
      <c r="G553" s="232"/>
      <c r="H553" s="52">
        <f>E553/B553*100-100</f>
        <v>-4.950495049504951</v>
      </c>
    </row>
    <row r="554" spans="1:8" ht="16.5" customHeight="1" hidden="1">
      <c r="A554" s="111" t="s">
        <v>1138</v>
      </c>
      <c r="B554" s="112">
        <f>C554+D554</f>
        <v>0</v>
      </c>
      <c r="C554" s="110"/>
      <c r="D554" s="110"/>
      <c r="E554" s="112">
        <f t="shared" si="54"/>
        <v>0</v>
      </c>
      <c r="F554" s="110"/>
      <c r="G554" s="110"/>
      <c r="H554" s="52" t="e">
        <f>E554/B554*100-100</f>
        <v>#DIV/0!</v>
      </c>
    </row>
    <row r="555" spans="1:8" ht="16.5" customHeight="1" hidden="1">
      <c r="A555" s="111" t="s">
        <v>1139</v>
      </c>
      <c r="B555" s="112">
        <f>C555+D555</f>
        <v>0</v>
      </c>
      <c r="C555" s="232"/>
      <c r="D555" s="232"/>
      <c r="E555" s="112">
        <f t="shared" si="54"/>
        <v>0</v>
      </c>
      <c r="F555" s="232"/>
      <c r="G555" s="232"/>
      <c r="H555" s="52" t="e">
        <f>E555/B555*100-100</f>
        <v>#DIV/0!</v>
      </c>
    </row>
    <row r="556" spans="1:8" ht="16.5" customHeight="1" hidden="1">
      <c r="A556" s="111" t="s">
        <v>1140</v>
      </c>
      <c r="B556" s="112">
        <f>C556+D556</f>
        <v>0</v>
      </c>
      <c r="C556" s="232"/>
      <c r="D556" s="232"/>
      <c r="E556" s="112">
        <f t="shared" si="54"/>
        <v>0</v>
      </c>
      <c r="F556" s="232"/>
      <c r="G556" s="232"/>
      <c r="H556" s="52" t="e">
        <f>E556/B556*100-100</f>
        <v>#DIV/0!</v>
      </c>
    </row>
    <row r="557" spans="1:8" ht="16.5" customHeight="1" hidden="1">
      <c r="A557" s="111" t="s">
        <v>1141</v>
      </c>
      <c r="B557" s="112">
        <f>C557+D557</f>
        <v>0</v>
      </c>
      <c r="C557" s="112"/>
      <c r="D557" s="112"/>
      <c r="E557" s="112">
        <f t="shared" si="54"/>
        <v>0</v>
      </c>
      <c r="F557" s="112"/>
      <c r="G557" s="112"/>
      <c r="H557" s="52" t="e">
        <f>E557/B557*100-100</f>
        <v>#DIV/0!</v>
      </c>
    </row>
    <row r="558" spans="1:8" ht="19.5" customHeight="1">
      <c r="A558" s="111" t="s">
        <v>1142</v>
      </c>
      <c r="B558" s="110">
        <f aca="true" t="shared" si="60" ref="B558:G558">SUM(B559:B571)</f>
        <v>150</v>
      </c>
      <c r="C558" s="110">
        <f t="shared" si="60"/>
        <v>150</v>
      </c>
      <c r="D558" s="110"/>
      <c r="E558" s="110">
        <f t="shared" si="60"/>
        <v>150</v>
      </c>
      <c r="F558" s="110">
        <f t="shared" si="60"/>
        <v>150</v>
      </c>
      <c r="G558" s="110"/>
      <c r="H558" s="52">
        <f>E558/B558*100-100</f>
        <v>0</v>
      </c>
    </row>
    <row r="559" spans="1:8" ht="16.5" customHeight="1" hidden="1">
      <c r="A559" s="111" t="s">
        <v>1143</v>
      </c>
      <c r="B559" s="112">
        <f>C559+D559</f>
        <v>0</v>
      </c>
      <c r="C559" s="232"/>
      <c r="D559" s="232"/>
      <c r="E559" s="112">
        <f t="shared" si="54"/>
        <v>0</v>
      </c>
      <c r="F559" s="232"/>
      <c r="G559" s="232"/>
      <c r="H559" s="52" t="e">
        <f>E559/B559*100-100</f>
        <v>#DIV/0!</v>
      </c>
    </row>
    <row r="560" spans="1:8" ht="16.5" customHeight="1" hidden="1">
      <c r="A560" s="111" t="s">
        <v>1144</v>
      </c>
      <c r="B560" s="112">
        <f>C560+D560</f>
        <v>0</v>
      </c>
      <c r="C560" s="232"/>
      <c r="D560" s="232"/>
      <c r="E560" s="112">
        <f t="shared" si="54"/>
        <v>0</v>
      </c>
      <c r="F560" s="232"/>
      <c r="G560" s="232"/>
      <c r="H560" s="52" t="e">
        <f>E560/B560*100-100</f>
        <v>#DIV/0!</v>
      </c>
    </row>
    <row r="561" spans="1:8" ht="16.5" customHeight="1" hidden="1">
      <c r="A561" s="111" t="s">
        <v>1145</v>
      </c>
      <c r="B561" s="112">
        <f>C561+D561</f>
        <v>0</v>
      </c>
      <c r="C561" s="232"/>
      <c r="D561" s="232"/>
      <c r="E561" s="112">
        <f t="shared" si="54"/>
        <v>0</v>
      </c>
      <c r="F561" s="232"/>
      <c r="G561" s="232"/>
      <c r="H561" s="52" t="e">
        <f>E561/B561*100-100</f>
        <v>#DIV/0!</v>
      </c>
    </row>
    <row r="562" spans="1:8" ht="16.5" customHeight="1" hidden="1">
      <c r="A562" s="111" t="s">
        <v>1146</v>
      </c>
      <c r="B562" s="112">
        <f>C562+D562</f>
        <v>0</v>
      </c>
      <c r="C562" s="232"/>
      <c r="D562" s="232"/>
      <c r="E562" s="112">
        <f t="shared" si="54"/>
        <v>0</v>
      </c>
      <c r="F562" s="232"/>
      <c r="G562" s="232"/>
      <c r="H562" s="52" t="e">
        <f>E562/B562*100-100</f>
        <v>#DIV/0!</v>
      </c>
    </row>
    <row r="563" spans="1:8" ht="16.5" customHeight="1" hidden="1">
      <c r="A563" s="111" t="s">
        <v>1147</v>
      </c>
      <c r="B563" s="112">
        <f>C563+D563</f>
        <v>0</v>
      </c>
      <c r="C563" s="232"/>
      <c r="D563" s="232"/>
      <c r="E563" s="112">
        <f t="shared" si="54"/>
        <v>0</v>
      </c>
      <c r="F563" s="232"/>
      <c r="G563" s="232"/>
      <c r="H563" s="52" t="e">
        <f>E563/B563*100-100</f>
        <v>#DIV/0!</v>
      </c>
    </row>
    <row r="564" spans="1:8" ht="16.5" customHeight="1" hidden="1">
      <c r="A564" s="111" t="s">
        <v>1148</v>
      </c>
      <c r="B564" s="112">
        <f>C564+D564</f>
        <v>0</v>
      </c>
      <c r="C564" s="232"/>
      <c r="D564" s="232"/>
      <c r="E564" s="112">
        <f t="shared" si="54"/>
        <v>0</v>
      </c>
      <c r="F564" s="232"/>
      <c r="G564" s="232"/>
      <c r="H564" s="52" t="e">
        <f>E564/B564*100-100</f>
        <v>#DIV/0!</v>
      </c>
    </row>
    <row r="565" spans="1:8" ht="16.5" customHeight="1" hidden="1">
      <c r="A565" s="111" t="s">
        <v>1149</v>
      </c>
      <c r="B565" s="112">
        <f>C565+D565</f>
        <v>0</v>
      </c>
      <c r="C565" s="232"/>
      <c r="D565" s="232"/>
      <c r="E565" s="112">
        <f t="shared" si="54"/>
        <v>0</v>
      </c>
      <c r="F565" s="232"/>
      <c r="G565" s="232"/>
      <c r="H565" s="52" t="e">
        <f>E565/B565*100-100</f>
        <v>#DIV/0!</v>
      </c>
    </row>
    <row r="566" spans="1:8" ht="16.5" customHeight="1" hidden="1">
      <c r="A566" s="111" t="s">
        <v>1150</v>
      </c>
      <c r="B566" s="112">
        <f>C566+D566</f>
        <v>0</v>
      </c>
      <c r="C566" s="232"/>
      <c r="D566" s="232"/>
      <c r="E566" s="112">
        <f t="shared" si="54"/>
        <v>0</v>
      </c>
      <c r="F566" s="232"/>
      <c r="G566" s="232"/>
      <c r="H566" s="52" t="e">
        <f>E566/B566*100-100</f>
        <v>#DIV/0!</v>
      </c>
    </row>
    <row r="567" spans="1:8" ht="16.5" customHeight="1" hidden="1">
      <c r="A567" s="111" t="s">
        <v>1151</v>
      </c>
      <c r="B567" s="112">
        <f>C567+D567</f>
        <v>0</v>
      </c>
      <c r="C567" s="232"/>
      <c r="D567" s="232"/>
      <c r="E567" s="112">
        <f t="shared" si="54"/>
        <v>0</v>
      </c>
      <c r="F567" s="232"/>
      <c r="G567" s="232"/>
      <c r="H567" s="52" t="e">
        <f>E567/B567*100-100</f>
        <v>#DIV/0!</v>
      </c>
    </row>
    <row r="568" spans="1:8" ht="16.5" customHeight="1" hidden="1">
      <c r="A568" s="111" t="s">
        <v>1152</v>
      </c>
      <c r="B568" s="112">
        <f>C568+D568</f>
        <v>0</v>
      </c>
      <c r="C568" s="232"/>
      <c r="D568" s="232"/>
      <c r="E568" s="112">
        <f t="shared" si="54"/>
        <v>0</v>
      </c>
      <c r="F568" s="232"/>
      <c r="G568" s="232"/>
      <c r="H568" s="52" t="e">
        <f>E568/B568*100-100</f>
        <v>#DIV/0!</v>
      </c>
    </row>
    <row r="569" spans="1:8" ht="16.5" customHeight="1" hidden="1">
      <c r="A569" s="111" t="s">
        <v>1153</v>
      </c>
      <c r="B569" s="112">
        <f>C569+D569</f>
        <v>0</v>
      </c>
      <c r="C569" s="112"/>
      <c r="D569" s="112"/>
      <c r="E569" s="112">
        <f t="shared" si="54"/>
        <v>0</v>
      </c>
      <c r="F569" s="112"/>
      <c r="G569" s="112"/>
      <c r="H569" s="52" t="e">
        <f>E569/B569*100-100</f>
        <v>#DIV/0!</v>
      </c>
    </row>
    <row r="570" spans="1:8" ht="16.5" customHeight="1" hidden="1">
      <c r="A570" s="111" t="s">
        <v>1154</v>
      </c>
      <c r="B570" s="112">
        <f>C570+D570</f>
        <v>0</v>
      </c>
      <c r="C570" s="232"/>
      <c r="D570" s="232"/>
      <c r="E570" s="112">
        <f t="shared" si="54"/>
        <v>0</v>
      </c>
      <c r="F570" s="232"/>
      <c r="G570" s="232"/>
      <c r="H570" s="52" t="e">
        <f>E570/B570*100-100</f>
        <v>#DIV/0!</v>
      </c>
    </row>
    <row r="571" spans="1:8" ht="19.5" customHeight="1">
      <c r="A571" s="111" t="s">
        <v>657</v>
      </c>
      <c r="B571" s="112">
        <f>C571+D571</f>
        <v>150</v>
      </c>
      <c r="C571" s="112">
        <v>150</v>
      </c>
      <c r="D571" s="112"/>
      <c r="E571" s="112">
        <f t="shared" si="54"/>
        <v>150</v>
      </c>
      <c r="F571" s="112">
        <v>150</v>
      </c>
      <c r="G571" s="112"/>
      <c r="H571" s="52">
        <f>E571/B571*100-100</f>
        <v>0</v>
      </c>
    </row>
    <row r="572" spans="1:8" ht="19.5" customHeight="1">
      <c r="A572" s="261" t="s">
        <v>1451</v>
      </c>
      <c r="B572" s="112"/>
      <c r="C572" s="112"/>
      <c r="D572" s="112"/>
      <c r="E572" s="112">
        <f t="shared" si="54"/>
        <v>0</v>
      </c>
      <c r="F572" s="112"/>
      <c r="G572" s="112"/>
      <c r="H572" s="52"/>
    </row>
    <row r="573" spans="1:8" ht="19.5" customHeight="1">
      <c r="A573" s="111" t="s">
        <v>1155</v>
      </c>
      <c r="B573" s="110">
        <f aca="true" t="shared" si="61" ref="B573:G573">SUM(B574:B579)</f>
        <v>896</v>
      </c>
      <c r="C573" s="110">
        <f t="shared" si="61"/>
        <v>896</v>
      </c>
      <c r="D573" s="110"/>
      <c r="E573" s="110">
        <f t="shared" si="61"/>
        <v>900</v>
      </c>
      <c r="F573" s="110">
        <f t="shared" si="61"/>
        <v>900</v>
      </c>
      <c r="G573" s="110"/>
      <c r="H573" s="52">
        <f>E573/B573*100-100</f>
        <v>0.4464285714285836</v>
      </c>
    </row>
    <row r="574" spans="1:8" ht="16.5" customHeight="1" hidden="1">
      <c r="A574" s="111" t="s">
        <v>1156</v>
      </c>
      <c r="B574" s="112">
        <f>C574+D574</f>
        <v>0</v>
      </c>
      <c r="C574" s="232"/>
      <c r="D574" s="232"/>
      <c r="E574" s="112">
        <f aca="true" t="shared" si="62" ref="E574:E638">F574+G574</f>
        <v>0</v>
      </c>
      <c r="F574" s="232"/>
      <c r="G574" s="232"/>
      <c r="H574" s="52" t="e">
        <f>E574/B574*100-100</f>
        <v>#DIV/0!</v>
      </c>
    </row>
    <row r="575" spans="1:8" ht="16.5" customHeight="1" hidden="1">
      <c r="A575" s="111" t="s">
        <v>1157</v>
      </c>
      <c r="B575" s="112">
        <f>C575+D575</f>
        <v>0</v>
      </c>
      <c r="C575" s="232"/>
      <c r="D575" s="232"/>
      <c r="E575" s="112">
        <f t="shared" si="62"/>
        <v>0</v>
      </c>
      <c r="F575" s="232"/>
      <c r="G575" s="232"/>
      <c r="H575" s="52" t="e">
        <f>E575/B575*100-100</f>
        <v>#DIV/0!</v>
      </c>
    </row>
    <row r="576" spans="1:8" ht="19.5" customHeight="1">
      <c r="A576" s="111" t="s">
        <v>1158</v>
      </c>
      <c r="B576" s="112">
        <f>C576+D576</f>
        <v>41</v>
      </c>
      <c r="C576" s="112">
        <v>41</v>
      </c>
      <c r="D576" s="112"/>
      <c r="E576" s="112">
        <f t="shared" si="62"/>
        <v>40</v>
      </c>
      <c r="F576" s="112">
        <v>40</v>
      </c>
      <c r="G576" s="112"/>
      <c r="H576" s="52">
        <f>E576/B576*100-100</f>
        <v>-2.439024390243901</v>
      </c>
    </row>
    <row r="577" spans="1:8" ht="19.5" customHeight="1">
      <c r="A577" s="111" t="s">
        <v>1159</v>
      </c>
      <c r="B577" s="112">
        <f>C577+D577</f>
        <v>855</v>
      </c>
      <c r="C577" s="112">
        <v>855</v>
      </c>
      <c r="D577" s="112"/>
      <c r="E577" s="112">
        <f t="shared" si="62"/>
        <v>860</v>
      </c>
      <c r="F577" s="112">
        <v>860</v>
      </c>
      <c r="G577" s="112"/>
      <c r="H577" s="52">
        <f>E577/B577*100-100</f>
        <v>0.5847953216374151</v>
      </c>
    </row>
    <row r="578" spans="1:8" ht="16.5" customHeight="1">
      <c r="A578" s="111" t="s">
        <v>1160</v>
      </c>
      <c r="B578" s="112">
        <f>C578+D578</f>
        <v>0</v>
      </c>
      <c r="C578" s="112"/>
      <c r="D578" s="112"/>
      <c r="E578" s="112">
        <f t="shared" si="62"/>
        <v>0</v>
      </c>
      <c r="F578" s="112"/>
      <c r="G578" s="112"/>
      <c r="H578" s="52"/>
    </row>
    <row r="579" spans="1:8" ht="16.5" customHeight="1">
      <c r="A579" s="111" t="s">
        <v>1161</v>
      </c>
      <c r="B579" s="112">
        <f>C579+D579</f>
        <v>0</v>
      </c>
      <c r="C579" s="112"/>
      <c r="D579" s="112"/>
      <c r="E579" s="112">
        <f t="shared" si="62"/>
        <v>0</v>
      </c>
      <c r="F579" s="112"/>
      <c r="G579" s="112"/>
      <c r="H579" s="52" t="e">
        <f>E579/B579*100-100</f>
        <v>#DIV/0!</v>
      </c>
    </row>
    <row r="580" spans="1:8" ht="19.5" customHeight="1">
      <c r="A580" s="111" t="s">
        <v>1162</v>
      </c>
      <c r="B580" s="110">
        <f aca="true" t="shared" si="63" ref="B580:G580">SUM(B581:B585)</f>
        <v>0</v>
      </c>
      <c r="C580" s="110">
        <f t="shared" si="63"/>
        <v>0</v>
      </c>
      <c r="D580" s="110"/>
      <c r="E580" s="110">
        <f t="shared" si="63"/>
        <v>8</v>
      </c>
      <c r="F580" s="110">
        <f t="shared" si="63"/>
        <v>8</v>
      </c>
      <c r="G580" s="110"/>
      <c r="H580" s="52" t="e">
        <f>E580/B580*100-100</f>
        <v>#DIV/0!</v>
      </c>
    </row>
    <row r="581" spans="1:8" ht="16.5" customHeight="1">
      <c r="A581" s="111" t="s">
        <v>1163</v>
      </c>
      <c r="B581" s="112">
        <f>C581+D581</f>
        <v>0</v>
      </c>
      <c r="C581" s="232"/>
      <c r="D581" s="232"/>
      <c r="E581" s="112">
        <f t="shared" si="62"/>
        <v>5</v>
      </c>
      <c r="F581" s="232">
        <v>5</v>
      </c>
      <c r="G581" s="232"/>
      <c r="H581" s="52" t="e">
        <f>E581/B581*100-100</f>
        <v>#DIV/0!</v>
      </c>
    </row>
    <row r="582" spans="1:8" s="328" customFormat="1" ht="19.5" customHeight="1">
      <c r="A582" s="327" t="s">
        <v>1171</v>
      </c>
      <c r="B582" s="112">
        <f>C582+D582</f>
        <v>0</v>
      </c>
      <c r="C582" s="112"/>
      <c r="D582" s="112"/>
      <c r="E582" s="112">
        <f t="shared" si="62"/>
        <v>0</v>
      </c>
      <c r="F582" s="112"/>
      <c r="G582" s="112"/>
      <c r="H582" s="52" t="e">
        <f>E582/B582*100-100</f>
        <v>#DIV/0!</v>
      </c>
    </row>
    <row r="583" spans="1:8" ht="16.5" customHeight="1">
      <c r="A583" s="111" t="s">
        <v>1172</v>
      </c>
      <c r="B583" s="112">
        <f>C583+D583</f>
        <v>0</v>
      </c>
      <c r="C583" s="112"/>
      <c r="D583" s="112"/>
      <c r="E583" s="112">
        <f t="shared" si="62"/>
        <v>0</v>
      </c>
      <c r="F583" s="112"/>
      <c r="G583" s="112"/>
      <c r="H583" s="52"/>
    </row>
    <row r="584" spans="1:8" ht="16.5" customHeight="1" hidden="1">
      <c r="A584" s="111" t="s">
        <v>1173</v>
      </c>
      <c r="B584" s="112">
        <f>C584+D584</f>
        <v>0</v>
      </c>
      <c r="C584" s="232"/>
      <c r="D584" s="232"/>
      <c r="E584" s="112">
        <f t="shared" si="62"/>
        <v>0</v>
      </c>
      <c r="F584" s="232"/>
      <c r="G584" s="232"/>
      <c r="H584" s="52" t="e">
        <f>E584/B584*100-100</f>
        <v>#DIV/0!</v>
      </c>
    </row>
    <row r="585" spans="1:8" s="328" customFormat="1" ht="16.5" customHeight="1">
      <c r="A585" s="327" t="s">
        <v>1174</v>
      </c>
      <c r="B585" s="112">
        <f>C585+D585</f>
        <v>0</v>
      </c>
      <c r="C585" s="329"/>
      <c r="D585" s="329"/>
      <c r="E585" s="112">
        <f t="shared" si="62"/>
        <v>3</v>
      </c>
      <c r="F585" s="329">
        <v>3</v>
      </c>
      <c r="G585" s="329"/>
      <c r="H585" s="52"/>
    </row>
    <row r="586" spans="1:8" ht="19.5" customHeight="1">
      <c r="A586" s="111" t="s">
        <v>1175</v>
      </c>
      <c r="B586" s="110">
        <f aca="true" t="shared" si="64" ref="B586:G586">SUM(B587:B592)</f>
        <v>2</v>
      </c>
      <c r="C586" s="110">
        <f t="shared" si="64"/>
        <v>2</v>
      </c>
      <c r="D586" s="110"/>
      <c r="E586" s="110">
        <f t="shared" si="64"/>
        <v>2</v>
      </c>
      <c r="F586" s="110">
        <f t="shared" si="64"/>
        <v>2</v>
      </c>
      <c r="G586" s="110"/>
      <c r="H586" s="52">
        <f>E586/B586*100-100</f>
        <v>0</v>
      </c>
    </row>
    <row r="587" spans="1:8" ht="19.5" customHeight="1" hidden="1">
      <c r="A587" s="111" t="s">
        <v>1176</v>
      </c>
      <c r="B587" s="112">
        <f>C587+D587</f>
        <v>0</v>
      </c>
      <c r="C587" s="112"/>
      <c r="D587" s="112"/>
      <c r="E587" s="112">
        <f t="shared" si="62"/>
        <v>0</v>
      </c>
      <c r="F587" s="112"/>
      <c r="G587" s="112"/>
      <c r="H587" s="52" t="e">
        <f>E587/B587*100-100</f>
        <v>#DIV/0!</v>
      </c>
    </row>
    <row r="588" spans="1:8" ht="16.5" customHeight="1" hidden="1">
      <c r="A588" s="111" t="s">
        <v>1177</v>
      </c>
      <c r="B588" s="112">
        <f>C588+D588</f>
        <v>0</v>
      </c>
      <c r="C588" s="232"/>
      <c r="D588" s="232"/>
      <c r="E588" s="112">
        <f t="shared" si="62"/>
        <v>0</v>
      </c>
      <c r="F588" s="232"/>
      <c r="G588" s="232"/>
      <c r="H588" s="52" t="e">
        <f>E588/B588*100-100</f>
        <v>#DIV/0!</v>
      </c>
    </row>
    <row r="589" spans="1:8" ht="16.5" customHeight="1" hidden="1">
      <c r="A589" s="111" t="s">
        <v>1178</v>
      </c>
      <c r="B589" s="112">
        <f>C589+D589</f>
        <v>0</v>
      </c>
      <c r="C589" s="232"/>
      <c r="D589" s="232"/>
      <c r="E589" s="112">
        <f t="shared" si="62"/>
        <v>0</v>
      </c>
      <c r="F589" s="232"/>
      <c r="G589" s="232"/>
      <c r="H589" s="52" t="e">
        <f>E589/B589*100-100</f>
        <v>#DIV/0!</v>
      </c>
    </row>
    <row r="590" spans="1:8" ht="19.5" customHeight="1">
      <c r="A590" s="111" t="s">
        <v>1179</v>
      </c>
      <c r="B590" s="112">
        <f>C590+D590</f>
        <v>2</v>
      </c>
      <c r="C590" s="232">
        <v>2</v>
      </c>
      <c r="D590" s="232"/>
      <c r="E590" s="112">
        <f t="shared" si="62"/>
        <v>2</v>
      </c>
      <c r="F590" s="232">
        <v>2</v>
      </c>
      <c r="G590" s="232"/>
      <c r="H590" s="52">
        <f>E590/B590*100-100</f>
        <v>0</v>
      </c>
    </row>
    <row r="591" spans="1:8" ht="16.5" customHeight="1" hidden="1">
      <c r="A591" s="111" t="s">
        <v>1180</v>
      </c>
      <c r="B591" s="112">
        <f>C591+D591</f>
        <v>0</v>
      </c>
      <c r="C591" s="112"/>
      <c r="D591" s="112"/>
      <c r="E591" s="112">
        <f t="shared" si="62"/>
        <v>0</v>
      </c>
      <c r="F591" s="112"/>
      <c r="G591" s="112"/>
      <c r="H591" s="52" t="e">
        <f>E591/B591*100-100</f>
        <v>#DIV/0!</v>
      </c>
    </row>
    <row r="592" spans="1:8" ht="16.5" customHeight="1">
      <c r="A592" s="111" t="s">
        <v>1181</v>
      </c>
      <c r="B592" s="112">
        <f>C592+D592</f>
        <v>0</v>
      </c>
      <c r="C592" s="232"/>
      <c r="D592" s="232"/>
      <c r="E592" s="112">
        <f t="shared" si="62"/>
        <v>0</v>
      </c>
      <c r="F592" s="232"/>
      <c r="G592" s="232"/>
      <c r="H592" s="52"/>
    </row>
    <row r="593" spans="1:8" ht="19.5" customHeight="1">
      <c r="A593" s="111" t="s">
        <v>1182</v>
      </c>
      <c r="B593" s="110">
        <f aca="true" t="shared" si="65" ref="B593:G593">SUM(B594:B601)</f>
        <v>818</v>
      </c>
      <c r="C593" s="110">
        <f t="shared" si="65"/>
        <v>818</v>
      </c>
      <c r="D593" s="110"/>
      <c r="E593" s="110">
        <f t="shared" si="65"/>
        <v>868</v>
      </c>
      <c r="F593" s="110">
        <f t="shared" si="65"/>
        <v>868</v>
      </c>
      <c r="G593" s="110"/>
      <c r="H593" s="52">
        <f>E593/B593*100-100</f>
        <v>6.1124694376528055</v>
      </c>
    </row>
    <row r="594" spans="1:8" ht="19.5" customHeight="1">
      <c r="A594" s="111" t="s">
        <v>801</v>
      </c>
      <c r="B594" s="112">
        <f>C594+D594</f>
        <v>111</v>
      </c>
      <c r="C594" s="112">
        <v>111</v>
      </c>
      <c r="D594" s="112"/>
      <c r="E594" s="112">
        <f t="shared" si="62"/>
        <v>125</v>
      </c>
      <c r="F594" s="112">
        <v>125</v>
      </c>
      <c r="G594" s="112"/>
      <c r="H594" s="52">
        <f>E594/B594*100-100</f>
        <v>12.612612612612622</v>
      </c>
    </row>
    <row r="595" spans="1:8" ht="16.5" customHeight="1" hidden="1">
      <c r="A595" s="111" t="s">
        <v>802</v>
      </c>
      <c r="B595" s="112">
        <f>C595+D595</f>
        <v>0</v>
      </c>
      <c r="C595" s="232"/>
      <c r="D595" s="232"/>
      <c r="E595" s="112">
        <f t="shared" si="62"/>
        <v>0</v>
      </c>
      <c r="F595" s="232"/>
      <c r="G595" s="232"/>
      <c r="H595" s="52" t="e">
        <f>E595/B595*100-100</f>
        <v>#DIV/0!</v>
      </c>
    </row>
    <row r="596" spans="1:8" s="317" customFormat="1" ht="16.5" customHeight="1" hidden="1">
      <c r="A596" s="314" t="s">
        <v>803</v>
      </c>
      <c r="B596" s="112">
        <f>C596+D596</f>
        <v>0</v>
      </c>
      <c r="C596" s="318"/>
      <c r="D596" s="318"/>
      <c r="E596" s="315">
        <f t="shared" si="62"/>
        <v>0</v>
      </c>
      <c r="F596" s="318"/>
      <c r="G596" s="318"/>
      <c r="H596" s="316"/>
    </row>
    <row r="597" spans="1:8" ht="16.5" customHeight="1">
      <c r="A597" s="111" t="s">
        <v>1183</v>
      </c>
      <c r="B597" s="112">
        <f>C597+D597</f>
        <v>0</v>
      </c>
      <c r="C597" s="112"/>
      <c r="D597" s="112"/>
      <c r="E597" s="112">
        <f t="shared" si="62"/>
        <v>0</v>
      </c>
      <c r="F597" s="112"/>
      <c r="G597" s="112"/>
      <c r="H597" s="52"/>
    </row>
    <row r="598" spans="1:8" ht="16.5" customHeight="1">
      <c r="A598" s="111" t="s">
        <v>1184</v>
      </c>
      <c r="B598" s="112">
        <f>C598+D598</f>
        <v>0</v>
      </c>
      <c r="C598" s="112"/>
      <c r="D598" s="112"/>
      <c r="E598" s="112">
        <f t="shared" si="62"/>
        <v>0</v>
      </c>
      <c r="F598" s="112"/>
      <c r="G598" s="112"/>
      <c r="H598" s="52"/>
    </row>
    <row r="599" spans="1:8" ht="16.5" customHeight="1" hidden="1">
      <c r="A599" s="111" t="s">
        <v>1185</v>
      </c>
      <c r="B599" s="112">
        <f>C599+D599</f>
        <v>0</v>
      </c>
      <c r="C599" s="232"/>
      <c r="D599" s="232"/>
      <c r="E599" s="112">
        <f t="shared" si="62"/>
        <v>0</v>
      </c>
      <c r="F599" s="232"/>
      <c r="G599" s="232"/>
      <c r="H599" s="52" t="e">
        <f>E599/B599*100-100</f>
        <v>#DIV/0!</v>
      </c>
    </row>
    <row r="600" spans="1:8" s="323" customFormat="1" ht="16.5" customHeight="1">
      <c r="A600" s="319" t="s">
        <v>1525</v>
      </c>
      <c r="B600" s="320">
        <f>C600+D600</f>
        <v>707</v>
      </c>
      <c r="C600" s="321">
        <v>707</v>
      </c>
      <c r="D600" s="321"/>
      <c r="E600" s="320">
        <f t="shared" si="62"/>
        <v>743</v>
      </c>
      <c r="F600" s="321">
        <v>743</v>
      </c>
      <c r="G600" s="321"/>
      <c r="H600" s="322">
        <f>E600/B600*100-100</f>
        <v>5.091937765205088</v>
      </c>
    </row>
    <row r="601" spans="1:8" s="323" customFormat="1" ht="19.5" customHeight="1">
      <c r="A601" s="319" t="s">
        <v>1186</v>
      </c>
      <c r="B601" s="320">
        <f>C601+D601</f>
        <v>0</v>
      </c>
      <c r="C601" s="320"/>
      <c r="D601" s="320"/>
      <c r="E601" s="320">
        <f t="shared" si="62"/>
        <v>0</v>
      </c>
      <c r="F601" s="320"/>
      <c r="G601" s="320"/>
      <c r="H601" s="322"/>
    </row>
    <row r="602" spans="1:8" ht="16.5" customHeight="1" hidden="1">
      <c r="A602" s="111" t="s">
        <v>1187</v>
      </c>
      <c r="B602" s="112">
        <f>C602+D602</f>
        <v>0</v>
      </c>
      <c r="C602" s="110"/>
      <c r="D602" s="110"/>
      <c r="E602" s="112">
        <f t="shared" si="62"/>
        <v>0</v>
      </c>
      <c r="F602" s="110"/>
      <c r="G602" s="110"/>
      <c r="H602" s="52" t="e">
        <f>E602/B602*100-100</f>
        <v>#DIV/0!</v>
      </c>
    </row>
    <row r="603" spans="1:8" ht="16.5" customHeight="1" hidden="1">
      <c r="A603" s="111" t="s">
        <v>1188</v>
      </c>
      <c r="B603" s="112">
        <f>C603+D603</f>
        <v>0</v>
      </c>
      <c r="C603" s="232"/>
      <c r="D603" s="232"/>
      <c r="E603" s="112">
        <f t="shared" si="62"/>
        <v>0</v>
      </c>
      <c r="F603" s="232"/>
      <c r="G603" s="232"/>
      <c r="H603" s="52" t="e">
        <f>E603/B603*100-100</f>
        <v>#DIV/0!</v>
      </c>
    </row>
    <row r="604" spans="1:8" ht="16.5" customHeight="1" hidden="1">
      <c r="A604" s="111" t="s">
        <v>1189</v>
      </c>
      <c r="B604" s="112">
        <f>C604+D604</f>
        <v>0</v>
      </c>
      <c r="C604" s="112"/>
      <c r="D604" s="112"/>
      <c r="E604" s="112">
        <f t="shared" si="62"/>
        <v>0</v>
      </c>
      <c r="F604" s="112"/>
      <c r="G604" s="112"/>
      <c r="H604" s="52" t="e">
        <f>E604/B604*100-100</f>
        <v>#DIV/0!</v>
      </c>
    </row>
    <row r="605" spans="1:8" ht="16.5" customHeight="1" hidden="1">
      <c r="A605" s="111" t="s">
        <v>1190</v>
      </c>
      <c r="B605" s="112">
        <f>C605+D605</f>
        <v>0</v>
      </c>
      <c r="C605" s="232"/>
      <c r="D605" s="232"/>
      <c r="E605" s="112">
        <f t="shared" si="62"/>
        <v>0</v>
      </c>
      <c r="F605" s="232"/>
      <c r="G605" s="232"/>
      <c r="H605" s="52" t="e">
        <f>E605/B605*100-100</f>
        <v>#DIV/0!</v>
      </c>
    </row>
    <row r="606" spans="1:8" ht="16.5" customHeight="1" hidden="1">
      <c r="A606" s="111" t="s">
        <v>1191</v>
      </c>
      <c r="B606" s="112">
        <f>C606+D606</f>
        <v>0</v>
      </c>
      <c r="C606" s="232"/>
      <c r="D606" s="232"/>
      <c r="E606" s="112">
        <f t="shared" si="62"/>
        <v>0</v>
      </c>
      <c r="F606" s="232"/>
      <c r="G606" s="232"/>
      <c r="H606" s="52" t="e">
        <f>E606/B606*100-100</f>
        <v>#DIV/0!</v>
      </c>
    </row>
    <row r="607" spans="1:8" ht="19.5" customHeight="1">
      <c r="A607" s="111" t="s">
        <v>1192</v>
      </c>
      <c r="B607" s="110">
        <f aca="true" t="shared" si="66" ref="B607:G607">SUM(B608:B611)</f>
        <v>49</v>
      </c>
      <c r="C607" s="110">
        <f t="shared" si="66"/>
        <v>49</v>
      </c>
      <c r="D607" s="110"/>
      <c r="E607" s="110">
        <f t="shared" si="66"/>
        <v>50</v>
      </c>
      <c r="F607" s="110">
        <f t="shared" si="66"/>
        <v>50</v>
      </c>
      <c r="G607" s="110"/>
      <c r="H607" s="52">
        <f>E607/B607*100-100</f>
        <v>2.040816326530617</v>
      </c>
    </row>
    <row r="608" spans="1:8" ht="16.5" customHeight="1">
      <c r="A608" s="111" t="s">
        <v>801</v>
      </c>
      <c r="B608" s="112">
        <f>C608+D608</f>
        <v>43</v>
      </c>
      <c r="C608" s="112">
        <v>43</v>
      </c>
      <c r="D608" s="112"/>
      <c r="E608" s="112">
        <f t="shared" si="62"/>
        <v>45</v>
      </c>
      <c r="F608" s="112">
        <v>45</v>
      </c>
      <c r="G608" s="112"/>
      <c r="H608" s="52">
        <f>E608/B608*100-100</f>
        <v>4.651162790697683</v>
      </c>
    </row>
    <row r="609" spans="1:8" ht="16.5" customHeight="1" hidden="1">
      <c r="A609" s="111" t="s">
        <v>802</v>
      </c>
      <c r="B609" s="112">
        <f>C609+D609</f>
        <v>0</v>
      </c>
      <c r="C609" s="232"/>
      <c r="D609" s="232"/>
      <c r="E609" s="112">
        <f t="shared" si="62"/>
        <v>0</v>
      </c>
      <c r="F609" s="232"/>
      <c r="G609" s="232"/>
      <c r="H609" s="52" t="e">
        <f>E609/B609*100-100</f>
        <v>#DIV/0!</v>
      </c>
    </row>
    <row r="610" spans="1:8" ht="16.5" customHeight="1" hidden="1">
      <c r="A610" s="111" t="s">
        <v>803</v>
      </c>
      <c r="B610" s="112">
        <f>C610+D610</f>
        <v>0</v>
      </c>
      <c r="C610" s="232"/>
      <c r="D610" s="232"/>
      <c r="E610" s="112">
        <f t="shared" si="62"/>
        <v>0</v>
      </c>
      <c r="F610" s="232"/>
      <c r="G610" s="232"/>
      <c r="H610" s="52" t="e">
        <f>E610/B610*100-100</f>
        <v>#DIV/0!</v>
      </c>
    </row>
    <row r="611" spans="1:8" ht="19.5" customHeight="1">
      <c r="A611" s="111" t="s">
        <v>1193</v>
      </c>
      <c r="B611" s="112">
        <f>C611+D611</f>
        <v>6</v>
      </c>
      <c r="C611" s="112">
        <v>6</v>
      </c>
      <c r="D611" s="112"/>
      <c r="E611" s="112">
        <f t="shared" si="62"/>
        <v>5</v>
      </c>
      <c r="F611" s="112">
        <v>5</v>
      </c>
      <c r="G611" s="112"/>
      <c r="H611" s="52">
        <f>E611/B611*100-100</f>
        <v>-16.666666666666657</v>
      </c>
    </row>
    <row r="612" spans="1:8" ht="19.5" customHeight="1">
      <c r="A612" s="111" t="s">
        <v>738</v>
      </c>
      <c r="B612" s="110">
        <f aca="true" t="shared" si="67" ref="B612:G612">SUM(B613:B614)</f>
        <v>1120</v>
      </c>
      <c r="C612" s="110">
        <f t="shared" si="67"/>
        <v>1120</v>
      </c>
      <c r="D612" s="110"/>
      <c r="E612" s="110">
        <f t="shared" si="67"/>
        <v>1120</v>
      </c>
      <c r="F612" s="110">
        <f t="shared" si="67"/>
        <v>1120</v>
      </c>
      <c r="G612" s="110"/>
      <c r="H612" s="52">
        <f>E612/B612*100-100</f>
        <v>0</v>
      </c>
    </row>
    <row r="613" spans="1:8" ht="19.5" customHeight="1">
      <c r="A613" s="111" t="s">
        <v>737</v>
      </c>
      <c r="B613" s="112">
        <f>C613+D613</f>
        <v>320</v>
      </c>
      <c r="C613" s="112">
        <v>320</v>
      </c>
      <c r="D613" s="112"/>
      <c r="E613" s="112">
        <f t="shared" si="62"/>
        <v>320</v>
      </c>
      <c r="F613" s="112">
        <v>320</v>
      </c>
      <c r="G613" s="112"/>
      <c r="H613" s="52">
        <f>E613/B613*100-100</f>
        <v>0</v>
      </c>
    </row>
    <row r="614" spans="1:8" ht="19.5" customHeight="1">
      <c r="A614" s="111" t="s">
        <v>736</v>
      </c>
      <c r="B614" s="112">
        <f>C614+D614</f>
        <v>800</v>
      </c>
      <c r="C614" s="112">
        <v>800</v>
      </c>
      <c r="D614" s="112"/>
      <c r="E614" s="112">
        <f t="shared" si="62"/>
        <v>800</v>
      </c>
      <c r="F614" s="112">
        <v>800</v>
      </c>
      <c r="G614" s="112"/>
      <c r="H614" s="52">
        <f>E614/B614*100-100</f>
        <v>0</v>
      </c>
    </row>
    <row r="615" spans="1:8" ht="19.5" customHeight="1">
      <c r="A615" s="111" t="s">
        <v>735</v>
      </c>
      <c r="B615" s="110">
        <f aca="true" t="shared" si="68" ref="B615:G615">SUM(B616:B617)</f>
        <v>125</v>
      </c>
      <c r="C615" s="110">
        <f t="shared" si="68"/>
        <v>125</v>
      </c>
      <c r="D615" s="110"/>
      <c r="E615" s="110">
        <f t="shared" si="68"/>
        <v>154</v>
      </c>
      <c r="F615" s="110">
        <f t="shared" si="68"/>
        <v>154</v>
      </c>
      <c r="G615" s="110"/>
      <c r="H615" s="52">
        <f>E615/B615*100-100</f>
        <v>23.200000000000003</v>
      </c>
    </row>
    <row r="616" spans="1:8" ht="16.5" customHeight="1">
      <c r="A616" s="111" t="s">
        <v>734</v>
      </c>
      <c r="B616" s="112">
        <f>C616+D616</f>
        <v>1</v>
      </c>
      <c r="C616" s="232">
        <v>1</v>
      </c>
      <c r="D616" s="232"/>
      <c r="E616" s="112">
        <f t="shared" si="62"/>
        <v>1</v>
      </c>
      <c r="F616" s="232">
        <v>1</v>
      </c>
      <c r="G616" s="232"/>
      <c r="H616" s="52">
        <f>E616/B616*100-100</f>
        <v>0</v>
      </c>
    </row>
    <row r="617" spans="1:8" ht="19.5" customHeight="1">
      <c r="A617" s="111" t="s">
        <v>733</v>
      </c>
      <c r="B617" s="112">
        <f>C617+D617</f>
        <v>124</v>
      </c>
      <c r="C617" s="112">
        <v>124</v>
      </c>
      <c r="D617" s="112"/>
      <c r="E617" s="112">
        <f t="shared" si="62"/>
        <v>153</v>
      </c>
      <c r="F617" s="112">
        <v>153</v>
      </c>
      <c r="G617" s="112"/>
      <c r="H617" s="52">
        <f>E617/B617*100-100</f>
        <v>23.38709677419355</v>
      </c>
    </row>
    <row r="618" spans="1:8" ht="19.5" customHeight="1">
      <c r="A618" s="111" t="s">
        <v>732</v>
      </c>
      <c r="B618" s="110">
        <f aca="true" t="shared" si="69" ref="B618:G618">SUM(B619:B620)</f>
        <v>520</v>
      </c>
      <c r="C618" s="110">
        <f t="shared" si="69"/>
        <v>520</v>
      </c>
      <c r="D618" s="110"/>
      <c r="E618" s="110">
        <f t="shared" si="69"/>
        <v>520</v>
      </c>
      <c r="F618" s="110">
        <f t="shared" si="69"/>
        <v>520</v>
      </c>
      <c r="G618" s="110"/>
      <c r="H618" s="52">
        <f>E618/B618*100-100</f>
        <v>0</v>
      </c>
    </row>
    <row r="619" spans="1:8" ht="16.5" customHeight="1">
      <c r="A619" s="111" t="s">
        <v>731</v>
      </c>
      <c r="B619" s="112">
        <f>C619+D619</f>
        <v>0</v>
      </c>
      <c r="C619" s="232"/>
      <c r="D619" s="232"/>
      <c r="E619" s="112">
        <f t="shared" si="62"/>
        <v>0</v>
      </c>
      <c r="F619" s="232"/>
      <c r="G619" s="232"/>
      <c r="H619" s="52"/>
    </row>
    <row r="620" spans="1:8" ht="19.5" customHeight="1">
      <c r="A620" s="261" t="s">
        <v>1420</v>
      </c>
      <c r="B620" s="112">
        <f>C620+D620</f>
        <v>520</v>
      </c>
      <c r="C620" s="112">
        <v>520</v>
      </c>
      <c r="D620" s="112"/>
      <c r="E620" s="112">
        <f t="shared" si="62"/>
        <v>520</v>
      </c>
      <c r="F620" s="112">
        <v>520</v>
      </c>
      <c r="G620" s="112"/>
      <c r="H620" s="52">
        <f>E620/B620*100-100</f>
        <v>0</v>
      </c>
    </row>
    <row r="621" spans="1:8" ht="16.5" customHeight="1" hidden="1">
      <c r="A621" s="111" t="s">
        <v>1194</v>
      </c>
      <c r="B621" s="112">
        <f>C621+D621</f>
        <v>0</v>
      </c>
      <c r="C621" s="233"/>
      <c r="D621" s="233"/>
      <c r="E621" s="112">
        <f t="shared" si="62"/>
        <v>0</v>
      </c>
      <c r="F621" s="233"/>
      <c r="G621" s="233"/>
      <c r="H621" s="52" t="e">
        <f>E621/B621*100-100</f>
        <v>#DIV/0!</v>
      </c>
    </row>
    <row r="622" spans="1:8" ht="16.5" customHeight="1" hidden="1">
      <c r="A622" s="111" t="s">
        <v>1195</v>
      </c>
      <c r="B622" s="112">
        <f>C622+D622</f>
        <v>0</v>
      </c>
      <c r="C622" s="232"/>
      <c r="D622" s="232"/>
      <c r="E622" s="112">
        <f t="shared" si="62"/>
        <v>0</v>
      </c>
      <c r="F622" s="232"/>
      <c r="G622" s="232"/>
      <c r="H622" s="52" t="e">
        <f>E622/B622*100-100</f>
        <v>#DIV/0!</v>
      </c>
    </row>
    <row r="623" spans="1:8" ht="16.5" customHeight="1" hidden="1">
      <c r="A623" s="111" t="s">
        <v>1196</v>
      </c>
      <c r="B623" s="112">
        <f>C623+D623</f>
        <v>0</v>
      </c>
      <c r="C623" s="232"/>
      <c r="D623" s="232"/>
      <c r="E623" s="112">
        <f t="shared" si="62"/>
        <v>0</v>
      </c>
      <c r="F623" s="232"/>
      <c r="G623" s="232"/>
      <c r="H623" s="52" t="e">
        <f>E623/B623*100-100</f>
        <v>#DIV/0!</v>
      </c>
    </row>
    <row r="624" spans="1:8" ht="16.5" customHeight="1" hidden="1">
      <c r="A624" s="111" t="s">
        <v>730</v>
      </c>
      <c r="B624" s="112">
        <f>C624+D624</f>
        <v>0</v>
      </c>
      <c r="C624" s="110"/>
      <c r="D624" s="110"/>
      <c r="E624" s="112">
        <f t="shared" si="62"/>
        <v>0</v>
      </c>
      <c r="F624" s="110"/>
      <c r="G624" s="110"/>
      <c r="H624" s="52" t="e">
        <f>E624/B624*100-100</f>
        <v>#DIV/0!</v>
      </c>
    </row>
    <row r="625" spans="1:8" ht="16.5" customHeight="1" hidden="1">
      <c r="A625" s="111" t="s">
        <v>729</v>
      </c>
      <c r="B625" s="112">
        <f>C625+D625</f>
        <v>0</v>
      </c>
      <c r="C625" s="232"/>
      <c r="D625" s="232"/>
      <c r="E625" s="112">
        <f t="shared" si="62"/>
        <v>0</v>
      </c>
      <c r="F625" s="232"/>
      <c r="G625" s="232"/>
      <c r="H625" s="52" t="e">
        <f>E625/B625*100-100</f>
        <v>#DIV/0!</v>
      </c>
    </row>
    <row r="626" spans="1:8" ht="16.5" customHeight="1" hidden="1">
      <c r="A626" s="111" t="s">
        <v>728</v>
      </c>
      <c r="B626" s="112">
        <f>C626+D626</f>
        <v>0</v>
      </c>
      <c r="C626" s="112"/>
      <c r="D626" s="112"/>
      <c r="E626" s="112">
        <f t="shared" si="62"/>
        <v>0</v>
      </c>
      <c r="F626" s="112"/>
      <c r="G626" s="112"/>
      <c r="H626" s="52" t="e">
        <f>E626/B626*100-100</f>
        <v>#DIV/0!</v>
      </c>
    </row>
    <row r="627" spans="1:8" ht="19.5" customHeight="1">
      <c r="A627" s="111" t="s">
        <v>612</v>
      </c>
      <c r="B627" s="112">
        <f aca="true" t="shared" si="70" ref="B627:G627">SUM(B628:B629)</f>
        <v>1896</v>
      </c>
      <c r="C627" s="112">
        <f t="shared" si="70"/>
        <v>1896</v>
      </c>
      <c r="D627" s="112"/>
      <c r="E627" s="112">
        <f t="shared" si="70"/>
        <v>1831</v>
      </c>
      <c r="F627" s="112">
        <f t="shared" si="70"/>
        <v>1831</v>
      </c>
      <c r="G627" s="112"/>
      <c r="H627" s="52">
        <f>E627/B627*100-100</f>
        <v>-3.428270042194086</v>
      </c>
    </row>
    <row r="628" spans="1:8" ht="19.5" customHeight="1">
      <c r="A628" s="111" t="s">
        <v>614</v>
      </c>
      <c r="B628" s="112">
        <f>C628+D628</f>
        <v>938</v>
      </c>
      <c r="C628" s="112">
        <v>938</v>
      </c>
      <c r="D628" s="112"/>
      <c r="E628" s="112">
        <f aca="true" t="shared" si="71" ref="E628:E687">F628+G628</f>
        <v>838</v>
      </c>
      <c r="F628" s="112">
        <v>838</v>
      </c>
      <c r="G628" s="112"/>
      <c r="H628" s="52">
        <f>E628/B628*100-100</f>
        <v>-10.660980810234548</v>
      </c>
    </row>
    <row r="629" spans="1:8" ht="19.5" customHeight="1">
      <c r="A629" s="111" t="s">
        <v>615</v>
      </c>
      <c r="B629" s="112">
        <f>C629+D629</f>
        <v>958</v>
      </c>
      <c r="C629" s="112">
        <v>958</v>
      </c>
      <c r="D629" s="112"/>
      <c r="E629" s="112">
        <f t="shared" si="71"/>
        <v>993</v>
      </c>
      <c r="F629" s="112">
        <v>993</v>
      </c>
      <c r="G629" s="112"/>
      <c r="H629" s="52">
        <f>E629/B629*100-100</f>
        <v>3.6534446764091797</v>
      </c>
    </row>
    <row r="630" spans="1:8" ht="19.5" customHeight="1">
      <c r="A630" s="111" t="s">
        <v>617</v>
      </c>
      <c r="B630" s="112">
        <f aca="true" t="shared" si="72" ref="B630:G630">SUM(B631:B634)</f>
        <v>460</v>
      </c>
      <c r="C630" s="112">
        <f t="shared" si="72"/>
        <v>460</v>
      </c>
      <c r="D630" s="112"/>
      <c r="E630" s="112">
        <f t="shared" si="72"/>
        <v>498</v>
      </c>
      <c r="F630" s="112">
        <f t="shared" si="72"/>
        <v>498</v>
      </c>
      <c r="G630" s="112"/>
      <c r="H630" s="52">
        <f>E630/B630*100-100</f>
        <v>8.26086956521739</v>
      </c>
    </row>
    <row r="631" spans="1:8" ht="19.5" customHeight="1">
      <c r="A631" s="111" t="s">
        <v>616</v>
      </c>
      <c r="B631" s="112">
        <f>C631+D631</f>
        <v>255</v>
      </c>
      <c r="C631" s="112">
        <v>255</v>
      </c>
      <c r="D631" s="112"/>
      <c r="E631" s="112">
        <f t="shared" si="71"/>
        <v>288</v>
      </c>
      <c r="F631" s="112">
        <v>288</v>
      </c>
      <c r="G631" s="112"/>
      <c r="H631" s="52">
        <f>E631/B631*100-100</f>
        <v>12.941176470588232</v>
      </c>
    </row>
    <row r="632" spans="1:8" ht="19.5" customHeight="1">
      <c r="A632" s="111" t="s">
        <v>618</v>
      </c>
      <c r="B632" s="112">
        <f>C632+D632</f>
        <v>81</v>
      </c>
      <c r="C632" s="112">
        <v>81</v>
      </c>
      <c r="D632" s="112"/>
      <c r="E632" s="112">
        <f t="shared" si="71"/>
        <v>84</v>
      </c>
      <c r="F632" s="112">
        <v>84</v>
      </c>
      <c r="G632" s="112"/>
      <c r="H632" s="52">
        <f>E632/B632*100-100</f>
        <v>3.7037037037036953</v>
      </c>
    </row>
    <row r="633" spans="1:8" ht="19.5" customHeight="1">
      <c r="A633" s="111" t="s">
        <v>619</v>
      </c>
      <c r="B633" s="112">
        <f>C633+D633</f>
        <v>124</v>
      </c>
      <c r="C633" s="112">
        <v>124</v>
      </c>
      <c r="D633" s="112"/>
      <c r="E633" s="112">
        <f t="shared" si="71"/>
        <v>126</v>
      </c>
      <c r="F633" s="112">
        <v>126</v>
      </c>
      <c r="G633" s="112"/>
      <c r="H633" s="52">
        <f>E633/B633*100-100</f>
        <v>1.6129032258064484</v>
      </c>
    </row>
    <row r="634" spans="1:8" ht="19.5" customHeight="1" hidden="1">
      <c r="A634" s="111" t="s">
        <v>620</v>
      </c>
      <c r="B634" s="112">
        <f>C634+D634</f>
        <v>0</v>
      </c>
      <c r="C634" s="112"/>
      <c r="D634" s="112"/>
      <c r="E634" s="112">
        <f t="shared" si="71"/>
        <v>0</v>
      </c>
      <c r="F634" s="112"/>
      <c r="G634" s="112"/>
      <c r="H634" s="52" t="e">
        <f>E634/B634*100-100</f>
        <v>#DIV/0!</v>
      </c>
    </row>
    <row r="635" spans="1:8" ht="19.5" customHeight="1">
      <c r="A635" s="111" t="s">
        <v>613</v>
      </c>
      <c r="B635" s="112">
        <f>C635+D635</f>
        <v>1188</v>
      </c>
      <c r="C635" s="112">
        <v>1188</v>
      </c>
      <c r="D635" s="112"/>
      <c r="E635" s="112">
        <f t="shared" si="71"/>
        <v>993</v>
      </c>
      <c r="F635" s="112">
        <v>993</v>
      </c>
      <c r="G635" s="112"/>
      <c r="H635" s="52">
        <f>E635/B635*100-100</f>
        <v>-16.41414141414141</v>
      </c>
    </row>
    <row r="636" spans="1:8" s="39" customFormat="1" ht="19.5" customHeight="1">
      <c r="A636" s="261" t="s">
        <v>1421</v>
      </c>
      <c r="B636" s="110">
        <f aca="true" t="shared" si="73" ref="B636:G636">SUM(B637,B642,B655,B659,B671,B681,B684,B691,B693,B695,B705,B688,B699,B703)</f>
        <v>11700</v>
      </c>
      <c r="C636" s="110">
        <f t="shared" si="73"/>
        <v>11700</v>
      </c>
      <c r="D636" s="110"/>
      <c r="E636" s="110">
        <f t="shared" si="73"/>
        <v>11444</v>
      </c>
      <c r="F636" s="110">
        <f t="shared" si="73"/>
        <v>11444</v>
      </c>
      <c r="G636" s="110"/>
      <c r="H636" s="52">
        <f>E636/B636*100-100</f>
        <v>-2.1880341880341945</v>
      </c>
    </row>
    <row r="637" spans="1:8" ht="19.5" customHeight="1">
      <c r="A637" s="261" t="s">
        <v>1422</v>
      </c>
      <c r="B637" s="110">
        <f aca="true" t="shared" si="74" ref="B637:G637">SUM(B638:B641)</f>
        <v>585</v>
      </c>
      <c r="C637" s="110">
        <f t="shared" si="74"/>
        <v>585</v>
      </c>
      <c r="D637" s="110"/>
      <c r="E637" s="110">
        <f t="shared" si="74"/>
        <v>585</v>
      </c>
      <c r="F637" s="110">
        <f t="shared" si="74"/>
        <v>585</v>
      </c>
      <c r="G637" s="110"/>
      <c r="H637" s="52">
        <f>E637/B637*100-100</f>
        <v>0</v>
      </c>
    </row>
    <row r="638" spans="1:8" ht="19.5" customHeight="1">
      <c r="A638" s="111" t="s">
        <v>801</v>
      </c>
      <c r="B638" s="112">
        <f>C638+D638</f>
        <v>282</v>
      </c>
      <c r="C638" s="112">
        <v>282</v>
      </c>
      <c r="D638" s="112"/>
      <c r="E638" s="112">
        <f t="shared" si="71"/>
        <v>285</v>
      </c>
      <c r="F638" s="112">
        <v>285</v>
      </c>
      <c r="G638" s="112"/>
      <c r="H638" s="52">
        <f>E638/B638*100-100</f>
        <v>1.0638297872340559</v>
      </c>
    </row>
    <row r="639" spans="1:8" ht="16.5" customHeight="1" hidden="1">
      <c r="A639" s="111" t="s">
        <v>802</v>
      </c>
      <c r="B639" s="112">
        <f>C639+D639</f>
        <v>0</v>
      </c>
      <c r="C639" s="232"/>
      <c r="D639" s="232"/>
      <c r="E639" s="112">
        <f t="shared" si="71"/>
        <v>0</v>
      </c>
      <c r="F639" s="232"/>
      <c r="G639" s="232"/>
      <c r="H639" s="52" t="e">
        <f>E639/B639*100-100</f>
        <v>#DIV/0!</v>
      </c>
    </row>
    <row r="640" spans="1:8" ht="16.5" customHeight="1" hidden="1">
      <c r="A640" s="111" t="s">
        <v>803</v>
      </c>
      <c r="B640" s="112">
        <f>C640+D640</f>
        <v>0</v>
      </c>
      <c r="C640" s="232"/>
      <c r="D640" s="232"/>
      <c r="E640" s="112">
        <f t="shared" si="71"/>
        <v>0</v>
      </c>
      <c r="F640" s="232"/>
      <c r="G640" s="232"/>
      <c r="H640" s="52" t="e">
        <f>E640/B640*100-100</f>
        <v>#DIV/0!</v>
      </c>
    </row>
    <row r="641" spans="1:8" ht="19.5" customHeight="1">
      <c r="A641" s="261" t="s">
        <v>1423</v>
      </c>
      <c r="B641" s="112">
        <f>C641+D641</f>
        <v>303</v>
      </c>
      <c r="C641" s="112">
        <v>303</v>
      </c>
      <c r="D641" s="112"/>
      <c r="E641" s="112">
        <f t="shared" si="71"/>
        <v>300</v>
      </c>
      <c r="F641" s="112">
        <v>300</v>
      </c>
      <c r="G641" s="112"/>
      <c r="H641" s="52">
        <f>E641/B641*100-100</f>
        <v>-0.9900990099009874</v>
      </c>
    </row>
    <row r="642" spans="1:8" ht="19.5" customHeight="1">
      <c r="A642" s="111" t="s">
        <v>1197</v>
      </c>
      <c r="B642" s="110">
        <f aca="true" t="shared" si="75" ref="B642:G642">SUM(B643:B654)</f>
        <v>1865</v>
      </c>
      <c r="C642" s="110">
        <f t="shared" si="75"/>
        <v>1865</v>
      </c>
      <c r="D642" s="110"/>
      <c r="E642" s="110">
        <f t="shared" si="75"/>
        <v>1928</v>
      </c>
      <c r="F642" s="110">
        <f t="shared" si="75"/>
        <v>1928</v>
      </c>
      <c r="G642" s="110"/>
      <c r="H642" s="52">
        <f>E642/B642*100-100</f>
        <v>3.3780160857908896</v>
      </c>
    </row>
    <row r="643" spans="1:8" ht="19.5" customHeight="1">
      <c r="A643" s="111" t="s">
        <v>727</v>
      </c>
      <c r="B643" s="112">
        <f>C643+D643</f>
        <v>1053</v>
      </c>
      <c r="C643" s="112">
        <v>1053</v>
      </c>
      <c r="D643" s="112"/>
      <c r="E643" s="112">
        <f t="shared" si="71"/>
        <v>1098</v>
      </c>
      <c r="F643" s="112">
        <v>1098</v>
      </c>
      <c r="G643" s="112"/>
      <c r="H643" s="52">
        <f>E643/B643*100-100</f>
        <v>4.273504273504287</v>
      </c>
    </row>
    <row r="644" spans="1:8" ht="19.5" customHeight="1">
      <c r="A644" s="111" t="s">
        <v>726</v>
      </c>
      <c r="B644" s="112">
        <f>C644+D644</f>
        <v>560</v>
      </c>
      <c r="C644" s="112">
        <v>560</v>
      </c>
      <c r="D644" s="112"/>
      <c r="E644" s="112">
        <f t="shared" si="71"/>
        <v>578</v>
      </c>
      <c r="F644" s="112">
        <v>578</v>
      </c>
      <c r="G644" s="112"/>
      <c r="H644" s="52">
        <f>E644/B644*100-100</f>
        <v>3.2142857142857224</v>
      </c>
    </row>
    <row r="645" spans="1:8" ht="16.5" customHeight="1" hidden="1">
      <c r="A645" s="111" t="s">
        <v>725</v>
      </c>
      <c r="B645" s="112">
        <f>C645+D645</f>
        <v>0</v>
      </c>
      <c r="C645" s="112"/>
      <c r="D645" s="112"/>
      <c r="E645" s="112">
        <f t="shared" si="71"/>
        <v>0</v>
      </c>
      <c r="F645" s="112"/>
      <c r="G645" s="112"/>
      <c r="H645" s="52" t="e">
        <f>E645/B645*100-100</f>
        <v>#DIV/0!</v>
      </c>
    </row>
    <row r="646" spans="1:8" ht="16.5" customHeight="1" hidden="1">
      <c r="A646" s="111" t="s">
        <v>724</v>
      </c>
      <c r="B646" s="112">
        <f>C646+D646</f>
        <v>0</v>
      </c>
      <c r="C646" s="232"/>
      <c r="D646" s="232"/>
      <c r="E646" s="112">
        <f t="shared" si="71"/>
        <v>0</v>
      </c>
      <c r="F646" s="232"/>
      <c r="G646" s="232"/>
      <c r="H646" s="52" t="e">
        <f>E646/B646*100-100</f>
        <v>#DIV/0!</v>
      </c>
    </row>
    <row r="647" spans="1:8" ht="16.5" customHeight="1" hidden="1">
      <c r="A647" s="111" t="s">
        <v>1198</v>
      </c>
      <c r="B647" s="112">
        <f>C647+D647</f>
        <v>0</v>
      </c>
      <c r="C647" s="232"/>
      <c r="D647" s="232"/>
      <c r="E647" s="112">
        <f t="shared" si="71"/>
        <v>0</v>
      </c>
      <c r="F647" s="232"/>
      <c r="G647" s="232"/>
      <c r="H647" s="52" t="e">
        <f>E647/B647*100-100</f>
        <v>#DIV/0!</v>
      </c>
    </row>
    <row r="648" spans="1:8" ht="19.5" customHeight="1">
      <c r="A648" s="111" t="s">
        <v>723</v>
      </c>
      <c r="B648" s="112">
        <f>C648+D648</f>
        <v>252</v>
      </c>
      <c r="C648" s="112">
        <v>252</v>
      </c>
      <c r="D648" s="112"/>
      <c r="E648" s="112">
        <f t="shared" si="71"/>
        <v>252</v>
      </c>
      <c r="F648" s="112">
        <v>252</v>
      </c>
      <c r="G648" s="112"/>
      <c r="H648" s="52">
        <f>E648/B648*100-100</f>
        <v>0</v>
      </c>
    </row>
    <row r="649" spans="1:8" ht="16.5" customHeight="1" hidden="1">
      <c r="A649" s="111" t="s">
        <v>722</v>
      </c>
      <c r="B649" s="112">
        <f>C649+D649</f>
        <v>0</v>
      </c>
      <c r="C649" s="232"/>
      <c r="D649" s="232"/>
      <c r="E649" s="112">
        <f t="shared" si="71"/>
        <v>0</v>
      </c>
      <c r="F649" s="232"/>
      <c r="G649" s="232"/>
      <c r="H649" s="52" t="e">
        <f>E649/B649*100-100</f>
        <v>#DIV/0!</v>
      </c>
    </row>
    <row r="650" spans="1:8" ht="16.5" customHeight="1" hidden="1">
      <c r="A650" s="111" t="s">
        <v>721</v>
      </c>
      <c r="B650" s="112">
        <f>C650+D650</f>
        <v>0</v>
      </c>
      <c r="C650" s="232"/>
      <c r="D650" s="232"/>
      <c r="E650" s="112">
        <f t="shared" si="71"/>
        <v>0</v>
      </c>
      <c r="F650" s="232"/>
      <c r="G650" s="232"/>
      <c r="H650" s="52" t="e">
        <f>E650/B650*100-100</f>
        <v>#DIV/0!</v>
      </c>
    </row>
    <row r="651" spans="1:8" ht="16.5" customHeight="1" hidden="1">
      <c r="A651" s="111" t="s">
        <v>1199</v>
      </c>
      <c r="B651" s="112">
        <f>C651+D651</f>
        <v>0</v>
      </c>
      <c r="C651" s="232"/>
      <c r="D651" s="232"/>
      <c r="E651" s="112">
        <f t="shared" si="71"/>
        <v>0</v>
      </c>
      <c r="F651" s="232"/>
      <c r="G651" s="232"/>
      <c r="H651" s="52" t="e">
        <f>E651/B651*100-100</f>
        <v>#DIV/0!</v>
      </c>
    </row>
    <row r="652" spans="1:8" ht="16.5" customHeight="1" hidden="1">
      <c r="A652" s="111" t="s">
        <v>720</v>
      </c>
      <c r="B652" s="112">
        <f>C652+D652</f>
        <v>0</v>
      </c>
      <c r="C652" s="232"/>
      <c r="D652" s="232"/>
      <c r="E652" s="112">
        <f t="shared" si="71"/>
        <v>0</v>
      </c>
      <c r="F652" s="232"/>
      <c r="G652" s="232"/>
      <c r="H652" s="52" t="e">
        <f>E652/B652*100-100</f>
        <v>#DIV/0!</v>
      </c>
    </row>
    <row r="653" spans="1:8" ht="16.5" customHeight="1" hidden="1">
      <c r="A653" s="111" t="s">
        <v>719</v>
      </c>
      <c r="B653" s="112">
        <f>C653+D653</f>
        <v>0</v>
      </c>
      <c r="C653" s="232"/>
      <c r="D653" s="232"/>
      <c r="E653" s="112">
        <f t="shared" si="71"/>
        <v>0</v>
      </c>
      <c r="F653" s="232"/>
      <c r="G653" s="232"/>
      <c r="H653" s="52" t="e">
        <f>E653/B653*100-100</f>
        <v>#DIV/0!</v>
      </c>
    </row>
    <row r="654" spans="1:8" ht="16.5" customHeight="1">
      <c r="A654" s="111" t="s">
        <v>1200</v>
      </c>
      <c r="B654" s="112">
        <f>C654+D654</f>
        <v>0</v>
      </c>
      <c r="C654" s="232"/>
      <c r="D654" s="232"/>
      <c r="E654" s="112">
        <f t="shared" si="71"/>
        <v>0</v>
      </c>
      <c r="F654" s="232"/>
      <c r="G654" s="232"/>
      <c r="H654" s="52" t="e">
        <f>E654/B654*100-100</f>
        <v>#DIV/0!</v>
      </c>
    </row>
    <row r="655" spans="1:8" ht="19.5" customHeight="1">
      <c r="A655" s="111" t="s">
        <v>718</v>
      </c>
      <c r="B655" s="110">
        <f aca="true" t="shared" si="76" ref="B655:G655">SUM(B656:B658)</f>
        <v>2164</v>
      </c>
      <c r="C655" s="110">
        <f t="shared" si="76"/>
        <v>2164</v>
      </c>
      <c r="D655" s="110"/>
      <c r="E655" s="110">
        <f t="shared" si="76"/>
        <v>2278</v>
      </c>
      <c r="F655" s="110">
        <f t="shared" si="76"/>
        <v>2278</v>
      </c>
      <c r="G655" s="110"/>
      <c r="H655" s="52">
        <f>E655/B655*100-100</f>
        <v>5.268022181146009</v>
      </c>
    </row>
    <row r="656" spans="1:8" ht="16.5" customHeight="1" hidden="1">
      <c r="A656" s="111" t="s">
        <v>717</v>
      </c>
      <c r="B656" s="112">
        <f>C656+D656</f>
        <v>0</v>
      </c>
      <c r="C656" s="232"/>
      <c r="D656" s="232"/>
      <c r="E656" s="112">
        <f t="shared" si="71"/>
        <v>0</v>
      </c>
      <c r="F656" s="232"/>
      <c r="G656" s="232"/>
      <c r="H656" s="52" t="e">
        <f>E656/B656*100-100</f>
        <v>#DIV/0!</v>
      </c>
    </row>
    <row r="657" spans="1:8" ht="19.5" customHeight="1">
      <c r="A657" s="111" t="s">
        <v>716</v>
      </c>
      <c r="B657" s="112">
        <f>C657+D657</f>
        <v>2094</v>
      </c>
      <c r="C657" s="232">
        <v>2094</v>
      </c>
      <c r="D657" s="232"/>
      <c r="E657" s="112">
        <f t="shared" si="71"/>
        <v>2228</v>
      </c>
      <c r="F657" s="232">
        <v>2228</v>
      </c>
      <c r="G657" s="232"/>
      <c r="H657" s="52">
        <f>E657/B657*100-100</f>
        <v>6.399235912129896</v>
      </c>
    </row>
    <row r="658" spans="1:8" ht="16.5" customHeight="1">
      <c r="A658" s="111" t="s">
        <v>715</v>
      </c>
      <c r="B658" s="112">
        <f>C658+D658</f>
        <v>70</v>
      </c>
      <c r="C658" s="112">
        <v>70</v>
      </c>
      <c r="D658" s="112"/>
      <c r="E658" s="112">
        <f t="shared" si="71"/>
        <v>50</v>
      </c>
      <c r="F658" s="112">
        <v>50</v>
      </c>
      <c r="G658" s="112"/>
      <c r="H658" s="52">
        <f>E658/B658*100-100</f>
        <v>-28.57142857142857</v>
      </c>
    </row>
    <row r="659" spans="1:8" ht="19.5" customHeight="1">
      <c r="A659" s="261" t="s">
        <v>1449</v>
      </c>
      <c r="B659" s="110">
        <f aca="true" t="shared" si="77" ref="B659:G659">SUM(B660:B670)</f>
        <v>588</v>
      </c>
      <c r="C659" s="110">
        <f t="shared" si="77"/>
        <v>588</v>
      </c>
      <c r="D659" s="110"/>
      <c r="E659" s="110">
        <f t="shared" si="77"/>
        <v>604</v>
      </c>
      <c r="F659" s="110">
        <f t="shared" si="77"/>
        <v>604</v>
      </c>
      <c r="G659" s="110"/>
      <c r="H659" s="52">
        <f>E659/B659*100-100</f>
        <v>2.7210884353741562</v>
      </c>
    </row>
    <row r="660" spans="1:8" ht="19.5" customHeight="1">
      <c r="A660" s="111" t="s">
        <v>714</v>
      </c>
      <c r="B660" s="112">
        <f>C660+D660</f>
        <v>290</v>
      </c>
      <c r="C660" s="112">
        <v>290</v>
      </c>
      <c r="D660" s="112"/>
      <c r="E660" s="112">
        <f t="shared" si="71"/>
        <v>317</v>
      </c>
      <c r="F660" s="112">
        <v>317</v>
      </c>
      <c r="G660" s="112"/>
      <c r="H660" s="52">
        <f>E660/B660*100-100</f>
        <v>9.31034482758622</v>
      </c>
    </row>
    <row r="661" spans="1:8" ht="19.5" customHeight="1" hidden="1">
      <c r="A661" s="111" t="s">
        <v>713</v>
      </c>
      <c r="B661" s="112">
        <f>C661+D661</f>
        <v>127</v>
      </c>
      <c r="C661" s="112">
        <v>127</v>
      </c>
      <c r="D661" s="112"/>
      <c r="E661" s="112">
        <f t="shared" si="71"/>
        <v>132</v>
      </c>
      <c r="F661" s="112">
        <v>132</v>
      </c>
      <c r="G661" s="112"/>
      <c r="H661" s="52">
        <f>E661/B661*100-100</f>
        <v>3.937007874015734</v>
      </c>
    </row>
    <row r="662" spans="1:8" ht="16.5" customHeight="1">
      <c r="A662" s="111" t="s">
        <v>712</v>
      </c>
      <c r="B662" s="112">
        <f>C662+D662</f>
        <v>0</v>
      </c>
      <c r="C662" s="112"/>
      <c r="D662" s="112"/>
      <c r="E662" s="112">
        <f t="shared" si="71"/>
        <v>0</v>
      </c>
      <c r="F662" s="112"/>
      <c r="G662" s="112"/>
      <c r="H662" s="52"/>
    </row>
    <row r="663" spans="1:8" ht="16.5" customHeight="1" hidden="1">
      <c r="A663" s="111" t="s">
        <v>711</v>
      </c>
      <c r="B663" s="112">
        <f>C663+D663</f>
        <v>0</v>
      </c>
      <c r="C663" s="232"/>
      <c r="D663" s="232"/>
      <c r="E663" s="112">
        <f t="shared" si="71"/>
        <v>0</v>
      </c>
      <c r="F663" s="232"/>
      <c r="G663" s="232"/>
      <c r="H663" s="52" t="e">
        <f>E663/B663*100-100</f>
        <v>#DIV/0!</v>
      </c>
    </row>
    <row r="664" spans="1:8" ht="16.5" customHeight="1" hidden="1">
      <c r="A664" s="111" t="s">
        <v>710</v>
      </c>
      <c r="B664" s="112">
        <f>C664+D664</f>
        <v>0</v>
      </c>
      <c r="C664" s="232"/>
      <c r="D664" s="232"/>
      <c r="E664" s="112">
        <f t="shared" si="71"/>
        <v>0</v>
      </c>
      <c r="F664" s="232"/>
      <c r="G664" s="232"/>
      <c r="H664" s="52" t="e">
        <f>E664/B664*100-100</f>
        <v>#DIV/0!</v>
      </c>
    </row>
    <row r="665" spans="1:8" ht="16.5" customHeight="1" hidden="1">
      <c r="A665" s="111" t="s">
        <v>709</v>
      </c>
      <c r="B665" s="112">
        <f>C665+D665</f>
        <v>0</v>
      </c>
      <c r="C665" s="112"/>
      <c r="D665" s="112"/>
      <c r="E665" s="112">
        <f t="shared" si="71"/>
        <v>0</v>
      </c>
      <c r="F665" s="112"/>
      <c r="G665" s="112"/>
      <c r="H665" s="52" t="e">
        <f>E665/B665*100-100</f>
        <v>#DIV/0!</v>
      </c>
    </row>
    <row r="666" spans="1:8" ht="16.5" customHeight="1" hidden="1">
      <c r="A666" s="111" t="s">
        <v>1201</v>
      </c>
      <c r="B666" s="112">
        <f>C666+D666</f>
        <v>0</v>
      </c>
      <c r="C666" s="232"/>
      <c r="D666" s="232"/>
      <c r="E666" s="112">
        <f t="shared" si="71"/>
        <v>0</v>
      </c>
      <c r="F666" s="232"/>
      <c r="G666" s="232"/>
      <c r="H666" s="52" t="e">
        <f>E666/B666*100-100</f>
        <v>#DIV/0!</v>
      </c>
    </row>
    <row r="667" spans="1:8" ht="16.5" customHeight="1">
      <c r="A667" s="111" t="s">
        <v>1202</v>
      </c>
      <c r="B667" s="112">
        <f>C667+D667</f>
        <v>0</v>
      </c>
      <c r="C667" s="112"/>
      <c r="D667" s="112"/>
      <c r="E667" s="112">
        <f t="shared" si="71"/>
        <v>0</v>
      </c>
      <c r="F667" s="112"/>
      <c r="G667" s="112"/>
      <c r="H667" s="52" t="e">
        <f>E667/B667*100-100</f>
        <v>#DIV/0!</v>
      </c>
    </row>
    <row r="668" spans="1:8" ht="16.5" customHeight="1">
      <c r="A668" s="111" t="s">
        <v>1203</v>
      </c>
      <c r="B668" s="112">
        <f>C668+D668</f>
        <v>0</v>
      </c>
      <c r="C668" s="112"/>
      <c r="D668" s="112"/>
      <c r="E668" s="112">
        <f t="shared" si="71"/>
        <v>0</v>
      </c>
      <c r="F668" s="112"/>
      <c r="G668" s="112"/>
      <c r="H668" s="52" t="e">
        <f>E668/B668*100-100</f>
        <v>#DIV/0!</v>
      </c>
    </row>
    <row r="669" spans="1:8" ht="16.5" customHeight="1" hidden="1">
      <c r="A669" s="111" t="s">
        <v>1204</v>
      </c>
      <c r="B669" s="112">
        <f>C669+D669</f>
        <v>0</v>
      </c>
      <c r="C669" s="232"/>
      <c r="D669" s="232"/>
      <c r="E669" s="112">
        <f t="shared" si="71"/>
        <v>0</v>
      </c>
      <c r="F669" s="232"/>
      <c r="G669" s="232"/>
      <c r="H669" s="52" t="e">
        <f>E669/B669*100-100</f>
        <v>#DIV/0!</v>
      </c>
    </row>
    <row r="670" spans="1:8" ht="19.5" customHeight="1">
      <c r="A670" s="111" t="s">
        <v>1205</v>
      </c>
      <c r="B670" s="112">
        <f>C670+D670</f>
        <v>171</v>
      </c>
      <c r="C670" s="112">
        <v>171</v>
      </c>
      <c r="D670" s="112"/>
      <c r="E670" s="112">
        <f t="shared" si="71"/>
        <v>155</v>
      </c>
      <c r="F670" s="112">
        <v>155</v>
      </c>
      <c r="G670" s="112"/>
      <c r="H670" s="52">
        <f>E670/B670*100-100</f>
        <v>-9.356725146198826</v>
      </c>
    </row>
    <row r="671" spans="1:8" ht="19.5" customHeight="1" hidden="1">
      <c r="A671" s="111" t="s">
        <v>1206</v>
      </c>
      <c r="B671" s="110">
        <f aca="true" t="shared" si="78" ref="B671:G671">SUM(B672:B680)</f>
        <v>0</v>
      </c>
      <c r="C671" s="110">
        <f t="shared" si="78"/>
        <v>0</v>
      </c>
      <c r="D671" s="110"/>
      <c r="E671" s="110">
        <f t="shared" si="78"/>
        <v>0</v>
      </c>
      <c r="F671" s="110">
        <f t="shared" si="78"/>
        <v>0</v>
      </c>
      <c r="G671" s="110"/>
      <c r="H671" s="52" t="e">
        <f>E671/B671*100-100</f>
        <v>#DIV/0!</v>
      </c>
    </row>
    <row r="672" spans="1:8" ht="19.5" customHeight="1" hidden="1">
      <c r="A672" s="111" t="s">
        <v>1207</v>
      </c>
      <c r="B672" s="112">
        <f>C672+D672</f>
        <v>0</v>
      </c>
      <c r="C672" s="112"/>
      <c r="D672" s="112"/>
      <c r="E672" s="112">
        <f t="shared" si="71"/>
        <v>0</v>
      </c>
      <c r="F672" s="112"/>
      <c r="G672" s="112"/>
      <c r="H672" s="52" t="e">
        <f>E672/B672*100-100</f>
        <v>#DIV/0!</v>
      </c>
    </row>
    <row r="673" spans="1:8" ht="19.5" customHeight="1" hidden="1">
      <c r="A673" s="111" t="s">
        <v>1208</v>
      </c>
      <c r="B673" s="112">
        <f>C673+D673</f>
        <v>0</v>
      </c>
      <c r="C673" s="112"/>
      <c r="D673" s="112"/>
      <c r="E673" s="112">
        <f t="shared" si="71"/>
        <v>0</v>
      </c>
      <c r="F673" s="112"/>
      <c r="G673" s="112"/>
      <c r="H673" s="52" t="e">
        <f>E673/B673*100-100</f>
        <v>#DIV/0!</v>
      </c>
    </row>
    <row r="674" spans="1:8" ht="16.5" customHeight="1" hidden="1">
      <c r="A674" s="111" t="s">
        <v>1209</v>
      </c>
      <c r="B674" s="112">
        <f>C674+D674</f>
        <v>0</v>
      </c>
      <c r="C674" s="112"/>
      <c r="D674" s="112"/>
      <c r="E674" s="112">
        <f t="shared" si="71"/>
        <v>0</v>
      </c>
      <c r="F674" s="112"/>
      <c r="G674" s="112"/>
      <c r="H674" s="52" t="e">
        <f>E674/B674*100-100</f>
        <v>#DIV/0!</v>
      </c>
    </row>
    <row r="675" spans="1:8" ht="16.5" customHeight="1" hidden="1">
      <c r="A675" s="111" t="s">
        <v>1210</v>
      </c>
      <c r="B675" s="112">
        <f>C675+D675</f>
        <v>0</v>
      </c>
      <c r="C675" s="232"/>
      <c r="D675" s="232"/>
      <c r="E675" s="112">
        <f t="shared" si="71"/>
        <v>0</v>
      </c>
      <c r="F675" s="232"/>
      <c r="G675" s="232"/>
      <c r="H675" s="52" t="e">
        <f>E675/B675*100-100</f>
        <v>#DIV/0!</v>
      </c>
    </row>
    <row r="676" spans="1:8" ht="19.5" customHeight="1" hidden="1">
      <c r="A676" s="111" t="s">
        <v>1211</v>
      </c>
      <c r="B676" s="112">
        <f>C676+D676</f>
        <v>0</v>
      </c>
      <c r="C676" s="112"/>
      <c r="D676" s="112"/>
      <c r="E676" s="112">
        <f t="shared" si="71"/>
        <v>0</v>
      </c>
      <c r="F676" s="112"/>
      <c r="G676" s="112"/>
      <c r="H676" s="52" t="e">
        <f>E676/B676*100-100</f>
        <v>#DIV/0!</v>
      </c>
    </row>
    <row r="677" spans="1:8" ht="19.5" customHeight="1" hidden="1">
      <c r="A677" s="111" t="s">
        <v>1212</v>
      </c>
      <c r="B677" s="112">
        <f>C677+D677</f>
        <v>0</v>
      </c>
      <c r="C677" s="112"/>
      <c r="D677" s="112"/>
      <c r="E677" s="112">
        <f t="shared" si="71"/>
        <v>0</v>
      </c>
      <c r="F677" s="112"/>
      <c r="G677" s="112"/>
      <c r="H677" s="52" t="e">
        <f>E677/B677*100-100</f>
        <v>#DIV/0!</v>
      </c>
    </row>
    <row r="678" spans="1:8" ht="19.5" customHeight="1" hidden="1">
      <c r="A678" s="111" t="s">
        <v>1213</v>
      </c>
      <c r="B678" s="112">
        <f>C678+D678</f>
        <v>0</v>
      </c>
      <c r="C678" s="112"/>
      <c r="D678" s="112"/>
      <c r="E678" s="112">
        <f t="shared" si="71"/>
        <v>0</v>
      </c>
      <c r="F678" s="112"/>
      <c r="G678" s="112"/>
      <c r="H678" s="52" t="e">
        <f>E678/B678*100-100</f>
        <v>#DIV/0!</v>
      </c>
    </row>
    <row r="679" spans="1:8" ht="19.5" customHeight="1" hidden="1">
      <c r="A679" s="111" t="s">
        <v>1214</v>
      </c>
      <c r="B679" s="112">
        <f>C679+D679</f>
        <v>0</v>
      </c>
      <c r="C679" s="232"/>
      <c r="D679" s="232"/>
      <c r="E679" s="112">
        <f t="shared" si="71"/>
        <v>0</v>
      </c>
      <c r="F679" s="232"/>
      <c r="G679" s="232"/>
      <c r="H679" s="52" t="e">
        <f>E679/B679*100-100</f>
        <v>#DIV/0!</v>
      </c>
    </row>
    <row r="680" spans="1:8" ht="16.5" customHeight="1" hidden="1">
      <c r="A680" s="111" t="s">
        <v>1215</v>
      </c>
      <c r="B680" s="112">
        <f>C680+D680</f>
        <v>0</v>
      </c>
      <c r="C680" s="112"/>
      <c r="D680" s="112"/>
      <c r="E680" s="112">
        <f t="shared" si="71"/>
        <v>0</v>
      </c>
      <c r="F680" s="112"/>
      <c r="G680" s="112"/>
      <c r="H680" s="52" t="e">
        <f>E680/B680*100-100</f>
        <v>#DIV/0!</v>
      </c>
    </row>
    <row r="681" spans="1:8" ht="16.5" customHeight="1">
      <c r="A681" s="111" t="s">
        <v>1216</v>
      </c>
      <c r="B681" s="112">
        <f>C681+D681</f>
        <v>0</v>
      </c>
      <c r="C681" s="233"/>
      <c r="D681" s="233"/>
      <c r="E681" s="112">
        <f t="shared" si="71"/>
        <v>0</v>
      </c>
      <c r="F681" s="233"/>
      <c r="G681" s="233"/>
      <c r="H681" s="52"/>
    </row>
    <row r="682" spans="1:8" ht="16.5" customHeight="1" hidden="1">
      <c r="A682" s="111" t="s">
        <v>1217</v>
      </c>
      <c r="B682" s="112">
        <f>C682+D682</f>
        <v>0</v>
      </c>
      <c r="C682" s="232"/>
      <c r="D682" s="232"/>
      <c r="E682" s="112">
        <f t="shared" si="71"/>
        <v>0</v>
      </c>
      <c r="F682" s="232"/>
      <c r="G682" s="232"/>
      <c r="H682" s="52" t="e">
        <f>E682/B682*100-100</f>
        <v>#DIV/0!</v>
      </c>
    </row>
    <row r="683" spans="1:8" ht="16.5" customHeight="1">
      <c r="A683" s="111" t="s">
        <v>1218</v>
      </c>
      <c r="B683" s="112">
        <f>C683+D683</f>
        <v>0</v>
      </c>
      <c r="C683" s="232"/>
      <c r="D683" s="232"/>
      <c r="E683" s="112">
        <f t="shared" si="71"/>
        <v>0</v>
      </c>
      <c r="F683" s="232"/>
      <c r="G683" s="232"/>
      <c r="H683" s="52"/>
    </row>
    <row r="684" spans="1:8" ht="19.5" customHeight="1">
      <c r="A684" s="111" t="s">
        <v>708</v>
      </c>
      <c r="B684" s="110">
        <f aca="true" t="shared" si="79" ref="B684:G684">SUM(B685:B687)</f>
        <v>370</v>
      </c>
      <c r="C684" s="110">
        <f t="shared" si="79"/>
        <v>370</v>
      </c>
      <c r="D684" s="110"/>
      <c r="E684" s="110">
        <f t="shared" si="79"/>
        <v>367</v>
      </c>
      <c r="F684" s="110">
        <f t="shared" si="79"/>
        <v>367</v>
      </c>
      <c r="G684" s="110"/>
      <c r="H684" s="52">
        <f>E684/B684*100-100</f>
        <v>-0.810810810810807</v>
      </c>
    </row>
    <row r="685" spans="1:8" ht="19.5" customHeight="1">
      <c r="A685" s="111" t="s">
        <v>707</v>
      </c>
      <c r="B685" s="112">
        <f>C685+D685</f>
        <v>40</v>
      </c>
      <c r="C685" s="112">
        <v>40</v>
      </c>
      <c r="D685" s="112"/>
      <c r="E685" s="112">
        <f t="shared" si="71"/>
        <v>42</v>
      </c>
      <c r="F685" s="112">
        <v>42</v>
      </c>
      <c r="G685" s="112"/>
      <c r="H685" s="52">
        <f>E685/B685*100-100</f>
        <v>5</v>
      </c>
    </row>
    <row r="686" spans="1:8" ht="19.5" customHeight="1">
      <c r="A686" s="111" t="s">
        <v>706</v>
      </c>
      <c r="B686" s="112">
        <f>C686+D686</f>
        <v>144</v>
      </c>
      <c r="C686" s="112">
        <v>144</v>
      </c>
      <c r="D686" s="112"/>
      <c r="E686" s="112">
        <f t="shared" si="71"/>
        <v>139</v>
      </c>
      <c r="F686" s="112">
        <v>139</v>
      </c>
      <c r="G686" s="112"/>
      <c r="H686" s="52">
        <f>E686/B686*100-100</f>
        <v>-3.4722222222222143</v>
      </c>
    </row>
    <row r="687" spans="1:8" ht="19.5" customHeight="1">
      <c r="A687" s="111" t="s">
        <v>705</v>
      </c>
      <c r="B687" s="112">
        <f>C687+D687</f>
        <v>186</v>
      </c>
      <c r="C687" s="112">
        <v>186</v>
      </c>
      <c r="D687" s="112"/>
      <c r="E687" s="112">
        <f t="shared" si="71"/>
        <v>186</v>
      </c>
      <c r="F687" s="112">
        <v>186</v>
      </c>
      <c r="G687" s="112"/>
      <c r="H687" s="52">
        <f>E687/B687*100-100</f>
        <v>0</v>
      </c>
    </row>
    <row r="688" spans="1:8" ht="19.5" customHeight="1">
      <c r="A688" s="111" t="s">
        <v>658</v>
      </c>
      <c r="B688" s="112">
        <f aca="true" t="shared" si="80" ref="B688:G688">SUM(B689:B692)</f>
        <v>3493</v>
      </c>
      <c r="C688" s="112">
        <f t="shared" si="80"/>
        <v>3493</v>
      </c>
      <c r="D688" s="112"/>
      <c r="E688" s="112">
        <f t="shared" si="80"/>
        <v>3595</v>
      </c>
      <c r="F688" s="112">
        <f t="shared" si="80"/>
        <v>3595</v>
      </c>
      <c r="G688" s="112"/>
      <c r="H688" s="52">
        <f>E688/B688*100-100</f>
        <v>2.9201259662181513</v>
      </c>
    </row>
    <row r="689" spans="1:8" ht="19.5" customHeight="1">
      <c r="A689" s="111" t="s">
        <v>670</v>
      </c>
      <c r="B689" s="112">
        <f>C689+D689</f>
        <v>1100</v>
      </c>
      <c r="C689" s="112">
        <v>1100</v>
      </c>
      <c r="D689" s="112"/>
      <c r="E689" s="112">
        <f aca="true" t="shared" si="81" ref="E689:E753">F689+G689</f>
        <v>1192</v>
      </c>
      <c r="F689" s="112">
        <v>1192</v>
      </c>
      <c r="G689" s="112"/>
      <c r="H689" s="52">
        <f>E689/B689*100-100</f>
        <v>8.363636363636374</v>
      </c>
    </row>
    <row r="690" spans="1:8" ht="19.5" customHeight="1">
      <c r="A690" s="111" t="s">
        <v>671</v>
      </c>
      <c r="B690" s="112">
        <f>C690+D690</f>
        <v>2385</v>
      </c>
      <c r="C690" s="112">
        <v>2385</v>
      </c>
      <c r="D690" s="112"/>
      <c r="E690" s="112">
        <f t="shared" si="81"/>
        <v>2392</v>
      </c>
      <c r="F690" s="112">
        <v>2392</v>
      </c>
      <c r="G690" s="112"/>
      <c r="H690" s="52">
        <f>E690/B690*100-100</f>
        <v>0.29350104821803313</v>
      </c>
    </row>
    <row r="691" spans="1:8" ht="16.5" customHeight="1" hidden="1">
      <c r="A691" s="111" t="s">
        <v>704</v>
      </c>
      <c r="B691" s="112">
        <f>C691+D691</f>
        <v>0</v>
      </c>
      <c r="C691" s="232"/>
      <c r="D691" s="232"/>
      <c r="E691" s="112">
        <f t="shared" si="81"/>
        <v>0</v>
      </c>
      <c r="F691" s="232"/>
      <c r="G691" s="232"/>
      <c r="H691" s="52" t="e">
        <f>E691/B691*100-100</f>
        <v>#DIV/0!</v>
      </c>
    </row>
    <row r="692" spans="1:8" ht="16.5" customHeight="1">
      <c r="A692" s="111" t="s">
        <v>672</v>
      </c>
      <c r="B692" s="112">
        <f>C692+D692</f>
        <v>8</v>
      </c>
      <c r="C692" s="232">
        <v>8</v>
      </c>
      <c r="D692" s="232"/>
      <c r="E692" s="112">
        <f t="shared" si="81"/>
        <v>11</v>
      </c>
      <c r="F692" s="232">
        <v>11</v>
      </c>
      <c r="G692" s="232"/>
      <c r="H692" s="52">
        <f>E692/B692*100-100</f>
        <v>37.5</v>
      </c>
    </row>
    <row r="693" spans="1:8" ht="19.5" customHeight="1">
      <c r="A693" s="111" t="s">
        <v>621</v>
      </c>
      <c r="B693" s="112">
        <f>SUM(B694:B694)</f>
        <v>1188</v>
      </c>
      <c r="C693" s="112">
        <f>SUM(C694:C694)</f>
        <v>1188</v>
      </c>
      <c r="D693" s="112"/>
      <c r="E693" s="112">
        <f>SUM(E694:E694)</f>
        <v>713</v>
      </c>
      <c r="F693" s="112">
        <f>SUM(F694:F694)</f>
        <v>713</v>
      </c>
      <c r="G693" s="112"/>
      <c r="H693" s="52">
        <f>E693/B693*100-100</f>
        <v>-39.98316498316499</v>
      </c>
    </row>
    <row r="694" spans="1:8" s="328" customFormat="1" ht="19.5" customHeight="1">
      <c r="A694" s="327" t="s">
        <v>1523</v>
      </c>
      <c r="B694" s="112">
        <f>C694+D694</f>
        <v>1188</v>
      </c>
      <c r="C694" s="112">
        <f>195+993</f>
        <v>1188</v>
      </c>
      <c r="D694" s="112"/>
      <c r="E694" s="112">
        <f t="shared" si="81"/>
        <v>713</v>
      </c>
      <c r="F694" s="112">
        <f>274+439</f>
        <v>713</v>
      </c>
      <c r="G694" s="112"/>
      <c r="H694" s="52">
        <f>E694/B694*100-100</f>
        <v>-39.98316498316499</v>
      </c>
    </row>
    <row r="695" spans="1:8" s="266" customFormat="1" ht="19.5" customHeight="1">
      <c r="A695" s="111" t="s">
        <v>622</v>
      </c>
      <c r="B695" s="112">
        <f aca="true" t="shared" si="82" ref="B695:G695">SUM(B696:B698)</f>
        <v>536</v>
      </c>
      <c r="C695" s="112">
        <f t="shared" si="82"/>
        <v>536</v>
      </c>
      <c r="D695" s="112"/>
      <c r="E695" s="112">
        <f t="shared" si="82"/>
        <v>431</v>
      </c>
      <c r="F695" s="112">
        <f t="shared" si="82"/>
        <v>431</v>
      </c>
      <c r="G695" s="112"/>
      <c r="H695" s="52">
        <f>E695/B695*100-100</f>
        <v>-19.58955223880598</v>
      </c>
    </row>
    <row r="696" spans="1:8" ht="19.5" customHeight="1">
      <c r="A696" s="263" t="s">
        <v>623</v>
      </c>
      <c r="B696" s="264">
        <f>C696+D696</f>
        <v>18</v>
      </c>
      <c r="C696" s="264">
        <v>18</v>
      </c>
      <c r="D696" s="264"/>
      <c r="E696" s="264">
        <f t="shared" si="81"/>
        <v>20</v>
      </c>
      <c r="F696" s="264">
        <v>20</v>
      </c>
      <c r="G696" s="264"/>
      <c r="H696" s="265">
        <f>E696/B696*100-100</f>
        <v>11.111111111111114</v>
      </c>
    </row>
    <row r="697" spans="1:8" s="317" customFormat="1" ht="19.5" customHeight="1" hidden="1">
      <c r="A697" s="314" t="s">
        <v>1524</v>
      </c>
      <c r="B697" s="315">
        <f>C697+D697</f>
        <v>0</v>
      </c>
      <c r="C697" s="315"/>
      <c r="D697" s="315"/>
      <c r="E697" s="315">
        <f t="shared" si="81"/>
        <v>0</v>
      </c>
      <c r="F697" s="315"/>
      <c r="G697" s="315"/>
      <c r="H697" s="316" t="e">
        <f>E697/B697*100-100</f>
        <v>#DIV/0!</v>
      </c>
    </row>
    <row r="698" spans="1:8" ht="19.5" customHeight="1">
      <c r="A698" s="111" t="s">
        <v>624</v>
      </c>
      <c r="B698" s="112">
        <f>C698+D698</f>
        <v>518</v>
      </c>
      <c r="C698" s="112">
        <v>518</v>
      </c>
      <c r="D698" s="112"/>
      <c r="E698" s="112">
        <f t="shared" si="81"/>
        <v>411</v>
      </c>
      <c r="F698" s="112">
        <f>850-439</f>
        <v>411</v>
      </c>
      <c r="G698" s="112"/>
      <c r="H698" s="52">
        <f>E698/B698*100-100</f>
        <v>-20.656370656370655</v>
      </c>
    </row>
    <row r="699" spans="1:8" ht="19.5" customHeight="1">
      <c r="A699" s="111" t="s">
        <v>674</v>
      </c>
      <c r="B699" s="112">
        <f aca="true" t="shared" si="83" ref="B699:G699">B700</f>
        <v>0</v>
      </c>
      <c r="C699" s="112">
        <f t="shared" si="83"/>
        <v>0</v>
      </c>
      <c r="D699" s="112"/>
      <c r="E699" s="112">
        <f t="shared" si="81"/>
        <v>0</v>
      </c>
      <c r="F699" s="112">
        <f t="shared" si="83"/>
        <v>0</v>
      </c>
      <c r="G699" s="112"/>
      <c r="H699" s="52" t="e">
        <f>E699/B699*100-100</f>
        <v>#DIV/0!</v>
      </c>
    </row>
    <row r="700" spans="1:8" ht="19.5" customHeight="1">
      <c r="A700" s="111" t="s">
        <v>673</v>
      </c>
      <c r="B700" s="112">
        <f>C700+D700</f>
        <v>0</v>
      </c>
      <c r="C700" s="112"/>
      <c r="D700" s="112"/>
      <c r="E700" s="112">
        <f t="shared" si="81"/>
        <v>0</v>
      </c>
      <c r="F700" s="112"/>
      <c r="G700" s="112"/>
      <c r="H700" s="52" t="e">
        <f>E700/B700*100-100</f>
        <v>#DIV/0!</v>
      </c>
    </row>
    <row r="701" spans="1:8" ht="19.5" customHeight="1" hidden="1">
      <c r="A701" s="261" t="s">
        <v>1426</v>
      </c>
      <c r="B701" s="112">
        <f>C701+D701</f>
        <v>0</v>
      </c>
      <c r="C701" s="112"/>
      <c r="D701" s="112"/>
      <c r="E701" s="112">
        <f t="shared" si="81"/>
        <v>0</v>
      </c>
      <c r="F701" s="112"/>
      <c r="G701" s="112"/>
      <c r="H701" s="52" t="e">
        <f>E701/B701*100-100</f>
        <v>#DIV/0!</v>
      </c>
    </row>
    <row r="702" spans="1:8" ht="19.5" customHeight="1" hidden="1">
      <c r="A702" s="261" t="s">
        <v>1457</v>
      </c>
      <c r="B702" s="112">
        <f>C702+D702</f>
        <v>0</v>
      </c>
      <c r="C702" s="112"/>
      <c r="D702" s="112"/>
      <c r="E702" s="112">
        <f t="shared" si="81"/>
        <v>0</v>
      </c>
      <c r="F702" s="112"/>
      <c r="G702" s="112"/>
      <c r="H702" s="52" t="e">
        <f>E702/B702*100-100</f>
        <v>#DIV/0!</v>
      </c>
    </row>
    <row r="703" spans="1:8" ht="19.5" customHeight="1">
      <c r="A703" s="261" t="s">
        <v>1424</v>
      </c>
      <c r="B703" s="112">
        <f>C703+D703</f>
        <v>911</v>
      </c>
      <c r="C703" s="112">
        <f>C704</f>
        <v>911</v>
      </c>
      <c r="D703" s="112"/>
      <c r="E703" s="112">
        <f t="shared" si="81"/>
        <v>943</v>
      </c>
      <c r="F703" s="112">
        <f>F704</f>
        <v>943</v>
      </c>
      <c r="G703" s="112"/>
      <c r="H703" s="52">
        <f>E703/B703*100-100</f>
        <v>3.512623490669583</v>
      </c>
    </row>
    <row r="704" spans="1:8" ht="19.5" customHeight="1">
      <c r="A704" s="261" t="s">
        <v>1425</v>
      </c>
      <c r="B704" s="112">
        <f>C704+D704</f>
        <v>911</v>
      </c>
      <c r="C704" s="112">
        <v>911</v>
      </c>
      <c r="D704" s="112"/>
      <c r="E704" s="112">
        <f t="shared" si="81"/>
        <v>943</v>
      </c>
      <c r="F704" s="112">
        <v>943</v>
      </c>
      <c r="G704" s="112"/>
      <c r="H704" s="52">
        <f>E704/B704*100-100</f>
        <v>3.512623490669583</v>
      </c>
    </row>
    <row r="705" spans="1:8" ht="19.5" customHeight="1">
      <c r="A705" s="261" t="s">
        <v>1458</v>
      </c>
      <c r="B705" s="112">
        <f aca="true" t="shared" si="84" ref="B705:G705">SUM(B706)</f>
        <v>0</v>
      </c>
      <c r="C705" s="112">
        <f t="shared" si="84"/>
        <v>0</v>
      </c>
      <c r="D705" s="112"/>
      <c r="E705" s="112">
        <f t="shared" si="84"/>
        <v>0</v>
      </c>
      <c r="F705" s="112">
        <f t="shared" si="84"/>
        <v>0</v>
      </c>
      <c r="G705" s="112"/>
      <c r="H705" s="52" t="e">
        <f>E705/B705*100-100</f>
        <v>#DIV/0!</v>
      </c>
    </row>
    <row r="706" spans="1:8" ht="19.5" customHeight="1">
      <c r="A706" s="261" t="s">
        <v>1459</v>
      </c>
      <c r="B706" s="112">
        <f>C706+D706</f>
        <v>0</v>
      </c>
      <c r="C706" s="112"/>
      <c r="D706" s="112"/>
      <c r="E706" s="112">
        <f t="shared" si="81"/>
        <v>0</v>
      </c>
      <c r="F706" s="112"/>
      <c r="G706" s="112"/>
      <c r="H706" s="52" t="e">
        <f>E706/B706*100-100</f>
        <v>#DIV/0!</v>
      </c>
    </row>
    <row r="707" spans="1:8" ht="19.5" customHeight="1">
      <c r="A707" s="109" t="s">
        <v>562</v>
      </c>
      <c r="B707" s="110">
        <f aca="true" t="shared" si="85" ref="B707:G707">SUM(B708,B717,B721,B730,B737,B743,B749,B752,B755:B757,B763:B765,B781,B787)</f>
        <v>3113</v>
      </c>
      <c r="C707" s="110">
        <f t="shared" si="85"/>
        <v>3113</v>
      </c>
      <c r="D707" s="110"/>
      <c r="E707" s="110">
        <f t="shared" si="85"/>
        <v>3334</v>
      </c>
      <c r="F707" s="110">
        <f t="shared" si="85"/>
        <v>3334</v>
      </c>
      <c r="G707" s="110"/>
      <c r="H707" s="52">
        <f>E707/B707*100-100</f>
        <v>7.099261162865417</v>
      </c>
    </row>
    <row r="708" spans="1:8" ht="19.5" customHeight="1">
      <c r="A708" s="111" t="s">
        <v>1219</v>
      </c>
      <c r="B708" s="110">
        <f aca="true" t="shared" si="86" ref="B708:G708">SUM(B709:B716)</f>
        <v>4</v>
      </c>
      <c r="C708" s="110">
        <f t="shared" si="86"/>
        <v>4</v>
      </c>
      <c r="D708" s="110"/>
      <c r="E708" s="110">
        <f t="shared" si="86"/>
        <v>15</v>
      </c>
      <c r="F708" s="110">
        <f t="shared" si="86"/>
        <v>15</v>
      </c>
      <c r="G708" s="110"/>
      <c r="H708" s="52">
        <f>E708/B708*100-100</f>
        <v>275</v>
      </c>
    </row>
    <row r="709" spans="1:8" ht="16.5" customHeight="1" hidden="1">
      <c r="A709" s="111" t="s">
        <v>801</v>
      </c>
      <c r="B709" s="112">
        <f>C709+D709</f>
        <v>0</v>
      </c>
      <c r="C709" s="112"/>
      <c r="D709" s="112"/>
      <c r="E709" s="112">
        <f t="shared" si="81"/>
        <v>0</v>
      </c>
      <c r="F709" s="112"/>
      <c r="G709" s="112"/>
      <c r="H709" s="52" t="e">
        <f>E709/B709*100-100</f>
        <v>#DIV/0!</v>
      </c>
    </row>
    <row r="710" spans="1:8" ht="19.5" customHeight="1">
      <c r="A710" s="111" t="s">
        <v>802</v>
      </c>
      <c r="B710" s="112">
        <f>C710+D710</f>
        <v>4</v>
      </c>
      <c r="C710" s="232">
        <v>4</v>
      </c>
      <c r="D710" s="232"/>
      <c r="E710" s="112">
        <f t="shared" si="81"/>
        <v>15</v>
      </c>
      <c r="F710" s="232">
        <v>15</v>
      </c>
      <c r="G710" s="232"/>
      <c r="H710" s="52">
        <f>E710/B710*100-100</f>
        <v>275</v>
      </c>
    </row>
    <row r="711" spans="1:8" ht="16.5" customHeight="1" hidden="1">
      <c r="A711" s="111" t="s">
        <v>803</v>
      </c>
      <c r="B711" s="112">
        <f>C711+D711</f>
        <v>0</v>
      </c>
      <c r="C711" s="232"/>
      <c r="D711" s="232"/>
      <c r="E711" s="112">
        <f t="shared" si="81"/>
        <v>0</v>
      </c>
      <c r="F711" s="232"/>
      <c r="G711" s="232"/>
      <c r="H711" s="52" t="e">
        <f>E711/B711*100-100</f>
        <v>#DIV/0!</v>
      </c>
    </row>
    <row r="712" spans="1:8" ht="16.5" customHeight="1" hidden="1">
      <c r="A712" s="111" t="s">
        <v>1220</v>
      </c>
      <c r="B712" s="112">
        <f>C712+D712</f>
        <v>0</v>
      </c>
      <c r="C712" s="232"/>
      <c r="D712" s="232"/>
      <c r="E712" s="112">
        <f t="shared" si="81"/>
        <v>0</v>
      </c>
      <c r="F712" s="232"/>
      <c r="G712" s="232"/>
      <c r="H712" s="52" t="e">
        <f>E712/B712*100-100</f>
        <v>#DIV/0!</v>
      </c>
    </row>
    <row r="713" spans="1:8" ht="16.5" customHeight="1" hidden="1">
      <c r="A713" s="111" t="s">
        <v>1221</v>
      </c>
      <c r="B713" s="112">
        <f>C713+D713</f>
        <v>0</v>
      </c>
      <c r="C713" s="232"/>
      <c r="D713" s="232"/>
      <c r="E713" s="112">
        <f t="shared" si="81"/>
        <v>0</v>
      </c>
      <c r="F713" s="232"/>
      <c r="G713" s="232"/>
      <c r="H713" s="52" t="e">
        <f>E713/B713*100-100</f>
        <v>#DIV/0!</v>
      </c>
    </row>
    <row r="714" spans="1:8" ht="16.5" customHeight="1" hidden="1">
      <c r="A714" s="111" t="s">
        <v>1222</v>
      </c>
      <c r="B714" s="112">
        <f>C714+D714</f>
        <v>0</v>
      </c>
      <c r="C714" s="232"/>
      <c r="D714" s="232"/>
      <c r="E714" s="112">
        <f t="shared" si="81"/>
        <v>0</v>
      </c>
      <c r="F714" s="232"/>
      <c r="G714" s="232"/>
      <c r="H714" s="52" t="e">
        <f>E714/B714*100-100</f>
        <v>#DIV/0!</v>
      </c>
    </row>
    <row r="715" spans="1:8" ht="16.5" customHeight="1" hidden="1">
      <c r="A715" s="111" t="s">
        <v>1223</v>
      </c>
      <c r="B715" s="112">
        <f>C715+D715</f>
        <v>0</v>
      </c>
      <c r="C715" s="232"/>
      <c r="D715" s="232"/>
      <c r="E715" s="112">
        <f t="shared" si="81"/>
        <v>0</v>
      </c>
      <c r="F715" s="232"/>
      <c r="G715" s="232"/>
      <c r="H715" s="52" t="e">
        <f>E715/B715*100-100</f>
        <v>#DIV/0!</v>
      </c>
    </row>
    <row r="716" spans="1:8" ht="16.5" customHeight="1" hidden="1">
      <c r="A716" s="111" t="s">
        <v>1224</v>
      </c>
      <c r="B716" s="112">
        <f>C716+D716</f>
        <v>0</v>
      </c>
      <c r="C716" s="232"/>
      <c r="D716" s="232"/>
      <c r="E716" s="112">
        <f t="shared" si="81"/>
        <v>0</v>
      </c>
      <c r="F716" s="232"/>
      <c r="G716" s="232"/>
      <c r="H716" s="52" t="e">
        <f>E716/B716*100-100</f>
        <v>#DIV/0!</v>
      </c>
    </row>
    <row r="717" spans="1:8" ht="19.5" customHeight="1">
      <c r="A717" s="111" t="s">
        <v>1225</v>
      </c>
      <c r="B717" s="110">
        <f aca="true" t="shared" si="87" ref="B717:G717">SUM(B718:B720)</f>
        <v>391</v>
      </c>
      <c r="C717" s="110">
        <f t="shared" si="87"/>
        <v>391</v>
      </c>
      <c r="D717" s="110"/>
      <c r="E717" s="110">
        <f t="shared" si="87"/>
        <v>321</v>
      </c>
      <c r="F717" s="110">
        <f t="shared" si="87"/>
        <v>321</v>
      </c>
      <c r="G717" s="110"/>
      <c r="H717" s="52">
        <f>E717/B717*100-100</f>
        <v>-17.902813299232733</v>
      </c>
    </row>
    <row r="718" spans="1:8" ht="16.5" customHeight="1" hidden="1">
      <c r="A718" s="111" t="s">
        <v>1226</v>
      </c>
      <c r="B718" s="112">
        <f>C718+D718</f>
        <v>0</v>
      </c>
      <c r="C718" s="232"/>
      <c r="D718" s="232"/>
      <c r="E718" s="112">
        <f t="shared" si="81"/>
        <v>0</v>
      </c>
      <c r="F718" s="232"/>
      <c r="G718" s="232"/>
      <c r="H718" s="52" t="e">
        <f>E718/B718*100-100</f>
        <v>#DIV/0!</v>
      </c>
    </row>
    <row r="719" spans="1:8" ht="16.5" customHeight="1" hidden="1">
      <c r="A719" s="111" t="s">
        <v>1227</v>
      </c>
      <c r="B719" s="112">
        <f>C719+D719</f>
        <v>0</v>
      </c>
      <c r="C719" s="232"/>
      <c r="D719" s="232"/>
      <c r="E719" s="112">
        <f t="shared" si="81"/>
        <v>0</v>
      </c>
      <c r="F719" s="232"/>
      <c r="G719" s="232"/>
      <c r="H719" s="52" t="e">
        <f>E719/B719*100-100</f>
        <v>#DIV/0!</v>
      </c>
    </row>
    <row r="720" spans="1:8" ht="19.5" customHeight="1">
      <c r="A720" s="111" t="s">
        <v>1228</v>
      </c>
      <c r="B720" s="112">
        <f>C720+D720</f>
        <v>391</v>
      </c>
      <c r="C720" s="112">
        <v>391</v>
      </c>
      <c r="D720" s="112"/>
      <c r="E720" s="112">
        <f t="shared" si="81"/>
        <v>321</v>
      </c>
      <c r="F720" s="112">
        <v>321</v>
      </c>
      <c r="G720" s="112"/>
      <c r="H720" s="52">
        <f>E720/B720*100-100</f>
        <v>-17.902813299232733</v>
      </c>
    </row>
    <row r="721" spans="1:8" ht="19.5" customHeight="1">
      <c r="A721" s="111" t="s">
        <v>1229</v>
      </c>
      <c r="B721" s="110">
        <f aca="true" t="shared" si="88" ref="B721:G721">SUM(B722:B729)</f>
        <v>1082</v>
      </c>
      <c r="C721" s="110">
        <f t="shared" si="88"/>
        <v>1082</v>
      </c>
      <c r="D721" s="110"/>
      <c r="E721" s="110">
        <f t="shared" si="88"/>
        <v>1225</v>
      </c>
      <c r="F721" s="110">
        <f t="shared" si="88"/>
        <v>1225</v>
      </c>
      <c r="G721" s="110"/>
      <c r="H721" s="52">
        <f>E721/B721*100-100</f>
        <v>13.216266173752317</v>
      </c>
    </row>
    <row r="722" spans="1:8" ht="16.5" customHeight="1" hidden="1">
      <c r="A722" s="111" t="s">
        <v>1230</v>
      </c>
      <c r="B722" s="112">
        <f>C722+D722</f>
        <v>0</v>
      </c>
      <c r="C722" s="112"/>
      <c r="D722" s="112"/>
      <c r="E722" s="112">
        <f t="shared" si="81"/>
        <v>0</v>
      </c>
      <c r="F722" s="112"/>
      <c r="G722" s="112"/>
      <c r="H722" s="52" t="e">
        <f>E722/B722*100-100</f>
        <v>#DIV/0!</v>
      </c>
    </row>
    <row r="723" spans="1:8" ht="19.5" customHeight="1">
      <c r="A723" s="111" t="s">
        <v>1231</v>
      </c>
      <c r="B723" s="112">
        <f>C723+D723</f>
        <v>832</v>
      </c>
      <c r="C723" s="232">
        <v>832</v>
      </c>
      <c r="D723" s="232"/>
      <c r="E723" s="112">
        <f t="shared" si="81"/>
        <v>975</v>
      </c>
      <c r="F723" s="232">
        <v>975</v>
      </c>
      <c r="G723" s="232"/>
      <c r="H723" s="52">
        <f>E723/B723*100-100</f>
        <v>17.1875</v>
      </c>
    </row>
    <row r="724" spans="1:8" ht="16.5" customHeight="1" hidden="1">
      <c r="A724" s="111" t="s">
        <v>1232</v>
      </c>
      <c r="B724" s="112">
        <f>C724+D724</f>
        <v>0</v>
      </c>
      <c r="C724" s="232"/>
      <c r="D724" s="232"/>
      <c r="E724" s="112">
        <f t="shared" si="81"/>
        <v>0</v>
      </c>
      <c r="F724" s="232"/>
      <c r="G724" s="232"/>
      <c r="H724" s="52" t="e">
        <f>E724/B724*100-100</f>
        <v>#DIV/0!</v>
      </c>
    </row>
    <row r="725" spans="1:8" ht="19.5" customHeight="1">
      <c r="A725" s="111" t="s">
        <v>1233</v>
      </c>
      <c r="B725" s="112">
        <f>C725+D725</f>
        <v>250</v>
      </c>
      <c r="C725" s="232">
        <v>250</v>
      </c>
      <c r="D725" s="232"/>
      <c r="E725" s="112">
        <f t="shared" si="81"/>
        <v>250</v>
      </c>
      <c r="F725" s="232">
        <v>250</v>
      </c>
      <c r="G725" s="232"/>
      <c r="H725" s="52">
        <f>E725/B725*100-100</f>
        <v>0</v>
      </c>
    </row>
    <row r="726" spans="1:8" ht="16.5" customHeight="1" hidden="1">
      <c r="A726" s="111" t="s">
        <v>1234</v>
      </c>
      <c r="B726" s="112">
        <f>C726+D726</f>
        <v>0</v>
      </c>
      <c r="C726" s="232"/>
      <c r="D726" s="232"/>
      <c r="E726" s="112">
        <f t="shared" si="81"/>
        <v>0</v>
      </c>
      <c r="F726" s="232"/>
      <c r="G726" s="232"/>
      <c r="H726" s="52" t="e">
        <f>E726/B726*100-100</f>
        <v>#DIV/0!</v>
      </c>
    </row>
    <row r="727" spans="1:8" ht="16.5" customHeight="1" hidden="1">
      <c r="A727" s="111" t="s">
        <v>1235</v>
      </c>
      <c r="B727" s="112">
        <f>C727+D727</f>
        <v>0</v>
      </c>
      <c r="C727" s="232"/>
      <c r="D727" s="232"/>
      <c r="E727" s="112">
        <f t="shared" si="81"/>
        <v>0</v>
      </c>
      <c r="F727" s="232"/>
      <c r="G727" s="232"/>
      <c r="H727" s="52" t="e">
        <f>E727/B727*100-100</f>
        <v>#DIV/0!</v>
      </c>
    </row>
    <row r="728" spans="1:8" ht="16.5" customHeight="1" hidden="1">
      <c r="A728" s="111" t="s">
        <v>1236</v>
      </c>
      <c r="B728" s="112">
        <f>C728+D728</f>
        <v>0</v>
      </c>
      <c r="C728" s="112"/>
      <c r="D728" s="112"/>
      <c r="E728" s="112">
        <f t="shared" si="81"/>
        <v>0</v>
      </c>
      <c r="F728" s="112"/>
      <c r="G728" s="112"/>
      <c r="H728" s="52" t="e">
        <f>E728/B728*100-100</f>
        <v>#DIV/0!</v>
      </c>
    </row>
    <row r="729" spans="1:8" ht="16.5" customHeight="1">
      <c r="A729" s="111" t="s">
        <v>1237</v>
      </c>
      <c r="B729" s="112">
        <f>C729+D729</f>
        <v>0</v>
      </c>
      <c r="C729" s="112"/>
      <c r="D729" s="112"/>
      <c r="E729" s="112">
        <f t="shared" si="81"/>
        <v>0</v>
      </c>
      <c r="F729" s="112"/>
      <c r="G729" s="112"/>
      <c r="H729" s="52"/>
    </row>
    <row r="730" spans="1:8" ht="19.5" customHeight="1">
      <c r="A730" s="111" t="s">
        <v>1238</v>
      </c>
      <c r="B730" s="110">
        <f aca="true" t="shared" si="89" ref="B730:G730">SUM(B731:B736)</f>
        <v>450</v>
      </c>
      <c r="C730" s="110">
        <f t="shared" si="89"/>
        <v>450</v>
      </c>
      <c r="D730" s="110"/>
      <c r="E730" s="110">
        <f t="shared" si="89"/>
        <v>400</v>
      </c>
      <c r="F730" s="110">
        <f t="shared" si="89"/>
        <v>400</v>
      </c>
      <c r="G730" s="110"/>
      <c r="H730" s="52">
        <f>E730/B730*100-100</f>
        <v>-11.111111111111114</v>
      </c>
    </row>
    <row r="731" spans="1:8" ht="19.5" customHeight="1" hidden="1">
      <c r="A731" s="111" t="s">
        <v>1239</v>
      </c>
      <c r="B731" s="112">
        <f>C731+D731</f>
        <v>0</v>
      </c>
      <c r="C731" s="232"/>
      <c r="D731" s="232"/>
      <c r="E731" s="112">
        <f t="shared" si="81"/>
        <v>0</v>
      </c>
      <c r="F731" s="232"/>
      <c r="G731" s="232"/>
      <c r="H731" s="52" t="e">
        <f>E731/B731*100-100</f>
        <v>#DIV/0!</v>
      </c>
    </row>
    <row r="732" spans="1:8" ht="19.5" customHeight="1">
      <c r="A732" s="111" t="s">
        <v>1240</v>
      </c>
      <c r="B732" s="112">
        <f>C732+D732</f>
        <v>450</v>
      </c>
      <c r="C732" s="112">
        <v>450</v>
      </c>
      <c r="D732" s="112"/>
      <c r="E732" s="112">
        <f t="shared" si="81"/>
        <v>400</v>
      </c>
      <c r="F732" s="112">
        <v>400</v>
      </c>
      <c r="G732" s="112"/>
      <c r="H732" s="52">
        <f>E732/B732*100-100</f>
        <v>-11.111111111111114</v>
      </c>
    </row>
    <row r="733" spans="1:8" ht="16.5" customHeight="1">
      <c r="A733" s="111" t="s">
        <v>1241</v>
      </c>
      <c r="B733" s="112">
        <f>C733+D733</f>
        <v>0</v>
      </c>
      <c r="C733" s="232"/>
      <c r="D733" s="232"/>
      <c r="E733" s="112">
        <f t="shared" si="81"/>
        <v>0</v>
      </c>
      <c r="F733" s="232"/>
      <c r="G733" s="232"/>
      <c r="H733" s="52"/>
    </row>
    <row r="734" spans="1:8" ht="16.5" customHeight="1" hidden="1">
      <c r="A734" s="111" t="s">
        <v>1242</v>
      </c>
      <c r="B734" s="112">
        <f>C734+D734</f>
        <v>0</v>
      </c>
      <c r="C734" s="232"/>
      <c r="D734" s="232"/>
      <c r="E734" s="112">
        <f t="shared" si="81"/>
        <v>0</v>
      </c>
      <c r="F734" s="232"/>
      <c r="G734" s="232"/>
      <c r="H734" s="52" t="e">
        <f>E734/B734*100-100</f>
        <v>#DIV/0!</v>
      </c>
    </row>
    <row r="735" spans="1:8" ht="16.5" customHeight="1" hidden="1">
      <c r="A735" s="111" t="s">
        <v>1243</v>
      </c>
      <c r="B735" s="112">
        <f>C735+D735</f>
        <v>0</v>
      </c>
      <c r="C735" s="232"/>
      <c r="D735" s="232"/>
      <c r="E735" s="112">
        <f t="shared" si="81"/>
        <v>0</v>
      </c>
      <c r="F735" s="232"/>
      <c r="G735" s="232"/>
      <c r="H735" s="52" t="e">
        <f>E735/B735*100-100</f>
        <v>#DIV/0!</v>
      </c>
    </row>
    <row r="736" spans="1:8" ht="16.5" customHeight="1" hidden="1">
      <c r="A736" s="111" t="s">
        <v>1244</v>
      </c>
      <c r="B736" s="112">
        <f>C736+D736</f>
        <v>0</v>
      </c>
      <c r="C736" s="232"/>
      <c r="D736" s="232"/>
      <c r="E736" s="112">
        <f t="shared" si="81"/>
        <v>0</v>
      </c>
      <c r="F736" s="232"/>
      <c r="G736" s="232"/>
      <c r="H736" s="52" t="e">
        <f>E736/B736*100-100</f>
        <v>#DIV/0!</v>
      </c>
    </row>
    <row r="737" spans="1:8" ht="19.5" customHeight="1">
      <c r="A737" s="111" t="s">
        <v>1245</v>
      </c>
      <c r="B737" s="233">
        <f aca="true" t="shared" si="90" ref="B737:G737">SUM(B738:B742)</f>
        <v>1115</v>
      </c>
      <c r="C737" s="233">
        <f t="shared" si="90"/>
        <v>1115</v>
      </c>
      <c r="D737" s="233"/>
      <c r="E737" s="233">
        <f t="shared" si="90"/>
        <v>1332</v>
      </c>
      <c r="F737" s="233">
        <f t="shared" si="90"/>
        <v>1332</v>
      </c>
      <c r="G737" s="233"/>
      <c r="H737" s="52">
        <f>E737/B737*100-100</f>
        <v>19.461883408071756</v>
      </c>
    </row>
    <row r="738" spans="1:8" ht="19.5" customHeight="1">
      <c r="A738" s="111" t="s">
        <v>1246</v>
      </c>
      <c r="B738" s="112">
        <f>C738+D738</f>
        <v>590</v>
      </c>
      <c r="C738" s="232">
        <v>590</v>
      </c>
      <c r="D738" s="232"/>
      <c r="E738" s="112">
        <f t="shared" si="81"/>
        <v>591</v>
      </c>
      <c r="F738" s="232">
        <v>591</v>
      </c>
      <c r="G738" s="232"/>
      <c r="H738" s="52">
        <f>E738/B738*100-100</f>
        <v>0.16949152542373724</v>
      </c>
    </row>
    <row r="739" spans="1:8" ht="16.5" customHeight="1">
      <c r="A739" s="111" t="s">
        <v>1247</v>
      </c>
      <c r="B739" s="112">
        <f>C739+D739</f>
        <v>0</v>
      </c>
      <c r="C739" s="232"/>
      <c r="D739" s="232"/>
      <c r="E739" s="112">
        <f t="shared" si="81"/>
        <v>0</v>
      </c>
      <c r="F739" s="232"/>
      <c r="G739" s="232"/>
      <c r="H739" s="52"/>
    </row>
    <row r="740" spans="1:8" ht="16.5" customHeight="1">
      <c r="A740" s="111" t="s">
        <v>1248</v>
      </c>
      <c r="B740" s="112">
        <f>C740+D740</f>
        <v>0</v>
      </c>
      <c r="C740" s="232"/>
      <c r="D740" s="232"/>
      <c r="E740" s="112">
        <f t="shared" si="81"/>
        <v>0</v>
      </c>
      <c r="F740" s="232"/>
      <c r="G740" s="232"/>
      <c r="H740" s="52"/>
    </row>
    <row r="741" spans="1:8" ht="16.5" customHeight="1" hidden="1">
      <c r="A741" s="111" t="s">
        <v>1249</v>
      </c>
      <c r="B741" s="112">
        <f>C741+D741</f>
        <v>0</v>
      </c>
      <c r="C741" s="232"/>
      <c r="D741" s="232"/>
      <c r="E741" s="112">
        <f t="shared" si="81"/>
        <v>0</v>
      </c>
      <c r="F741" s="232"/>
      <c r="G741" s="232"/>
      <c r="H741" s="52" t="e">
        <f>E741/B741*100-100</f>
        <v>#DIV/0!</v>
      </c>
    </row>
    <row r="742" spans="1:8" ht="16.5" customHeight="1">
      <c r="A742" s="111" t="s">
        <v>1250</v>
      </c>
      <c r="B742" s="112">
        <f>C742+D742</f>
        <v>525</v>
      </c>
      <c r="C742" s="232">
        <v>525</v>
      </c>
      <c r="D742" s="232"/>
      <c r="E742" s="112">
        <f t="shared" si="81"/>
        <v>741</v>
      </c>
      <c r="F742" s="232">
        <v>741</v>
      </c>
      <c r="G742" s="232"/>
      <c r="H742" s="52">
        <f>E742/B742*100-100</f>
        <v>41.14285714285714</v>
      </c>
    </row>
    <row r="743" spans="1:8" ht="16.5" customHeight="1">
      <c r="A743" s="111" t="s">
        <v>1251</v>
      </c>
      <c r="B743" s="112">
        <f>SUM(B745:B748)</f>
        <v>0</v>
      </c>
      <c r="C743" s="112">
        <f>SUM(C745:C748)</f>
        <v>0</v>
      </c>
      <c r="D743" s="112"/>
      <c r="E743" s="112">
        <f>SUM(E744:E748)</f>
        <v>0</v>
      </c>
      <c r="F743" s="112">
        <f>SUM(F744:F748)</f>
        <v>0</v>
      </c>
      <c r="G743" s="112"/>
      <c r="H743" s="52" t="e">
        <f>E743/B743*100-100</f>
        <v>#DIV/0!</v>
      </c>
    </row>
    <row r="744" spans="1:8" ht="16.5" customHeight="1">
      <c r="A744" s="111" t="s">
        <v>1252</v>
      </c>
      <c r="B744" s="112">
        <f>C744+D744</f>
        <v>0</v>
      </c>
      <c r="C744" s="232"/>
      <c r="D744" s="232"/>
      <c r="E744" s="112">
        <f t="shared" si="81"/>
        <v>0</v>
      </c>
      <c r="F744" s="232"/>
      <c r="G744" s="232"/>
      <c r="H744" s="52"/>
    </row>
    <row r="745" spans="1:8" ht="16.5" customHeight="1">
      <c r="A745" s="111" t="s">
        <v>1253</v>
      </c>
      <c r="B745" s="112">
        <f>C745+D745</f>
        <v>0</v>
      </c>
      <c r="C745" s="232"/>
      <c r="D745" s="232"/>
      <c r="E745" s="112">
        <f t="shared" si="81"/>
        <v>0</v>
      </c>
      <c r="F745" s="232"/>
      <c r="G745" s="232"/>
      <c r="H745" s="52" t="e">
        <f>E745/B745*100-100</f>
        <v>#DIV/0!</v>
      </c>
    </row>
    <row r="746" spans="1:8" ht="16.5" customHeight="1" hidden="1">
      <c r="A746" s="111" t="s">
        <v>1254</v>
      </c>
      <c r="B746" s="112">
        <f>C746+D746</f>
        <v>0</v>
      </c>
      <c r="C746" s="232"/>
      <c r="D746" s="232"/>
      <c r="E746" s="112">
        <f t="shared" si="81"/>
        <v>0</v>
      </c>
      <c r="F746" s="232"/>
      <c r="G746" s="232"/>
      <c r="H746" s="52" t="e">
        <f>E746/B746*100-100</f>
        <v>#DIV/0!</v>
      </c>
    </row>
    <row r="747" spans="1:8" ht="16.5" customHeight="1" hidden="1">
      <c r="A747" s="111" t="s">
        <v>1255</v>
      </c>
      <c r="B747" s="112">
        <f>C747+D747</f>
        <v>0</v>
      </c>
      <c r="C747" s="232"/>
      <c r="D747" s="232"/>
      <c r="E747" s="112">
        <f t="shared" si="81"/>
        <v>0</v>
      </c>
      <c r="F747" s="232"/>
      <c r="G747" s="232"/>
      <c r="H747" s="52" t="e">
        <f>E747/B747*100-100</f>
        <v>#DIV/0!</v>
      </c>
    </row>
    <row r="748" spans="1:8" ht="16.5" customHeight="1">
      <c r="A748" s="111" t="s">
        <v>1256</v>
      </c>
      <c r="B748" s="112">
        <f>C748+D748</f>
        <v>0</v>
      </c>
      <c r="C748" s="232"/>
      <c r="D748" s="232"/>
      <c r="E748" s="112">
        <f t="shared" si="81"/>
        <v>0</v>
      </c>
      <c r="F748" s="232"/>
      <c r="G748" s="232"/>
      <c r="H748" s="52"/>
    </row>
    <row r="749" spans="1:8" ht="16.5" customHeight="1" hidden="1">
      <c r="A749" s="111" t="s">
        <v>1257</v>
      </c>
      <c r="B749" s="112">
        <f>C749+D749</f>
        <v>0</v>
      </c>
      <c r="C749" s="233"/>
      <c r="D749" s="233"/>
      <c r="E749" s="112">
        <f t="shared" si="81"/>
        <v>0</v>
      </c>
      <c r="F749" s="233"/>
      <c r="G749" s="233"/>
      <c r="H749" s="52" t="e">
        <f>E749/B749*100-100</f>
        <v>#DIV/0!</v>
      </c>
    </row>
    <row r="750" spans="1:8" ht="16.5" customHeight="1" hidden="1">
      <c r="A750" s="111" t="s">
        <v>1258</v>
      </c>
      <c r="B750" s="112">
        <f>C750+D750</f>
        <v>0</v>
      </c>
      <c r="C750" s="232"/>
      <c r="D750" s="232"/>
      <c r="E750" s="112">
        <f t="shared" si="81"/>
        <v>0</v>
      </c>
      <c r="F750" s="232"/>
      <c r="G750" s="232"/>
      <c r="H750" s="52" t="e">
        <f>E750/B750*100-100</f>
        <v>#DIV/0!</v>
      </c>
    </row>
    <row r="751" spans="1:8" ht="16.5" customHeight="1" hidden="1">
      <c r="A751" s="111" t="s">
        <v>1259</v>
      </c>
      <c r="B751" s="112">
        <f>C751+D751</f>
        <v>0</v>
      </c>
      <c r="C751" s="232"/>
      <c r="D751" s="232"/>
      <c r="E751" s="112">
        <f t="shared" si="81"/>
        <v>0</v>
      </c>
      <c r="F751" s="232"/>
      <c r="G751" s="232"/>
      <c r="H751" s="52" t="e">
        <f>E751/B751*100-100</f>
        <v>#DIV/0!</v>
      </c>
    </row>
    <row r="752" spans="1:8" ht="16.5" customHeight="1" hidden="1">
      <c r="A752" s="111" t="s">
        <v>1260</v>
      </c>
      <c r="B752" s="112">
        <f>C752+D752</f>
        <v>0</v>
      </c>
      <c r="C752" s="233"/>
      <c r="D752" s="233"/>
      <c r="E752" s="112">
        <f t="shared" si="81"/>
        <v>0</v>
      </c>
      <c r="F752" s="233"/>
      <c r="G752" s="233"/>
      <c r="H752" s="52" t="e">
        <f>E752/B752*100-100</f>
        <v>#DIV/0!</v>
      </c>
    </row>
    <row r="753" spans="1:8" ht="16.5" customHeight="1" hidden="1">
      <c r="A753" s="111" t="s">
        <v>1261</v>
      </c>
      <c r="B753" s="112">
        <f>C753+D753</f>
        <v>0</v>
      </c>
      <c r="C753" s="232"/>
      <c r="D753" s="232"/>
      <c r="E753" s="112">
        <f t="shared" si="81"/>
        <v>0</v>
      </c>
      <c r="F753" s="232"/>
      <c r="G753" s="232"/>
      <c r="H753" s="52" t="e">
        <f>E753/B753*100-100</f>
        <v>#DIV/0!</v>
      </c>
    </row>
    <row r="754" spans="1:8" ht="16.5" customHeight="1" hidden="1">
      <c r="A754" s="111" t="s">
        <v>1262</v>
      </c>
      <c r="B754" s="112">
        <f>C754+D754</f>
        <v>0</v>
      </c>
      <c r="C754" s="232"/>
      <c r="D754" s="232"/>
      <c r="E754" s="112">
        <f aca="true" t="shared" si="91" ref="E754:E817">F754+G754</f>
        <v>0</v>
      </c>
      <c r="F754" s="232"/>
      <c r="G754" s="232"/>
      <c r="H754" s="52" t="e">
        <f>E754/B754*100-100</f>
        <v>#DIV/0!</v>
      </c>
    </row>
    <row r="755" spans="1:8" ht="16.5" customHeight="1" hidden="1">
      <c r="A755" s="111" t="s">
        <v>1263</v>
      </c>
      <c r="B755" s="112">
        <f>C755+D755</f>
        <v>0</v>
      </c>
      <c r="C755" s="232"/>
      <c r="D755" s="232"/>
      <c r="E755" s="112">
        <f t="shared" si="91"/>
        <v>0</v>
      </c>
      <c r="F755" s="232"/>
      <c r="G755" s="232"/>
      <c r="H755" s="52" t="e">
        <f>E755/B755*100-100</f>
        <v>#DIV/0!</v>
      </c>
    </row>
    <row r="756" spans="1:8" ht="16.5" customHeight="1" hidden="1">
      <c r="A756" s="111" t="s">
        <v>1264</v>
      </c>
      <c r="B756" s="112">
        <f>C756+D756</f>
        <v>0</v>
      </c>
      <c r="C756" s="232"/>
      <c r="D756" s="232"/>
      <c r="E756" s="112">
        <f t="shared" si="91"/>
        <v>0</v>
      </c>
      <c r="F756" s="232"/>
      <c r="G756" s="232"/>
      <c r="H756" s="52" t="e">
        <f>E756/B756*100-100</f>
        <v>#DIV/0!</v>
      </c>
    </row>
    <row r="757" spans="1:8" ht="19.5" customHeight="1">
      <c r="A757" s="111" t="s">
        <v>1265</v>
      </c>
      <c r="B757" s="110">
        <f aca="true" t="shared" si="92" ref="B757:G757">SUM(B758:B762)</f>
        <v>71</v>
      </c>
      <c r="C757" s="110">
        <f t="shared" si="92"/>
        <v>71</v>
      </c>
      <c r="D757" s="110"/>
      <c r="E757" s="110">
        <f t="shared" si="92"/>
        <v>41</v>
      </c>
      <c r="F757" s="110">
        <f t="shared" si="92"/>
        <v>41</v>
      </c>
      <c r="G757" s="110"/>
      <c r="H757" s="52">
        <f>E757/B757*100-100</f>
        <v>-42.25352112676056</v>
      </c>
    </row>
    <row r="758" spans="1:8" s="328" customFormat="1" ht="16.5" customHeight="1">
      <c r="A758" s="327" t="s">
        <v>1266</v>
      </c>
      <c r="B758" s="112">
        <f>C758+D758</f>
        <v>30</v>
      </c>
      <c r="C758" s="329">
        <v>30</v>
      </c>
      <c r="D758" s="329"/>
      <c r="E758" s="112">
        <f t="shared" si="91"/>
        <v>0</v>
      </c>
      <c r="F758" s="329"/>
      <c r="G758" s="329"/>
      <c r="H758" s="52">
        <f>E758/B758*100-100</f>
        <v>-100</v>
      </c>
    </row>
    <row r="759" spans="1:8" ht="16.5" customHeight="1" hidden="1">
      <c r="A759" s="111" t="s">
        <v>1267</v>
      </c>
      <c r="B759" s="112">
        <f>C759+D759</f>
        <v>0</v>
      </c>
      <c r="C759" s="232"/>
      <c r="D759" s="232"/>
      <c r="E759" s="112">
        <f t="shared" si="91"/>
        <v>0</v>
      </c>
      <c r="F759" s="232"/>
      <c r="G759" s="232"/>
      <c r="H759" s="52" t="e">
        <f>E759/B759*100-100</f>
        <v>#DIV/0!</v>
      </c>
    </row>
    <row r="760" spans="1:8" ht="19.5" customHeight="1">
      <c r="A760" s="111" t="s">
        <v>675</v>
      </c>
      <c r="B760" s="112">
        <f>C760+D760</f>
        <v>41</v>
      </c>
      <c r="C760" s="112">
        <v>41</v>
      </c>
      <c r="D760" s="112"/>
      <c r="E760" s="112">
        <f t="shared" si="91"/>
        <v>41</v>
      </c>
      <c r="F760" s="112">
        <v>41</v>
      </c>
      <c r="G760" s="112"/>
      <c r="H760" s="52">
        <f>E760/B760*100-100</f>
        <v>0</v>
      </c>
    </row>
    <row r="761" spans="1:8" ht="19.5" customHeight="1" hidden="1">
      <c r="A761" s="111" t="s">
        <v>1268</v>
      </c>
      <c r="B761" s="112">
        <f>C761+D761</f>
        <v>0</v>
      </c>
      <c r="C761" s="232"/>
      <c r="D761" s="232"/>
      <c r="E761" s="112">
        <f t="shared" si="91"/>
        <v>0</v>
      </c>
      <c r="F761" s="232"/>
      <c r="G761" s="232"/>
      <c r="H761" s="52" t="e">
        <f>E761/B761*100-100</f>
        <v>#DIV/0!</v>
      </c>
    </row>
    <row r="762" spans="1:8" ht="19.5" customHeight="1" hidden="1">
      <c r="A762" s="111" t="s">
        <v>1269</v>
      </c>
      <c r="B762" s="112">
        <f>C762+D762</f>
        <v>0</v>
      </c>
      <c r="C762" s="232"/>
      <c r="D762" s="232"/>
      <c r="E762" s="112">
        <f t="shared" si="91"/>
        <v>0</v>
      </c>
      <c r="F762" s="232"/>
      <c r="G762" s="232"/>
      <c r="H762" s="52" t="e">
        <f>E762/B762*100-100</f>
        <v>#DIV/0!</v>
      </c>
    </row>
    <row r="763" spans="1:8" ht="16.5" customHeight="1" hidden="1">
      <c r="A763" s="111" t="s">
        <v>1270</v>
      </c>
      <c r="B763" s="112">
        <f>C763+D763</f>
        <v>0</v>
      </c>
      <c r="C763" s="232"/>
      <c r="D763" s="232"/>
      <c r="E763" s="112">
        <f t="shared" si="91"/>
        <v>0</v>
      </c>
      <c r="F763" s="232"/>
      <c r="G763" s="232"/>
      <c r="H763" s="52" t="e">
        <f>E763/B763*100-100</f>
        <v>#DIV/0!</v>
      </c>
    </row>
    <row r="764" spans="1:8" ht="16.5" customHeight="1" hidden="1">
      <c r="A764" s="111" t="s">
        <v>703</v>
      </c>
      <c r="B764" s="112">
        <f>C764+D764</f>
        <v>0</v>
      </c>
      <c r="C764" s="232"/>
      <c r="D764" s="232"/>
      <c r="E764" s="112">
        <f t="shared" si="91"/>
        <v>0</v>
      </c>
      <c r="F764" s="232"/>
      <c r="G764" s="232"/>
      <c r="H764" s="52" t="e">
        <f>E764/B764*100-100</f>
        <v>#DIV/0!</v>
      </c>
    </row>
    <row r="765" spans="1:8" ht="16.5" customHeight="1" hidden="1">
      <c r="A765" s="111" t="s">
        <v>1271</v>
      </c>
      <c r="B765" s="112">
        <f>C765+D765</f>
        <v>0</v>
      </c>
      <c r="C765" s="233"/>
      <c r="D765" s="233"/>
      <c r="E765" s="112">
        <f t="shared" si="91"/>
        <v>0</v>
      </c>
      <c r="F765" s="233"/>
      <c r="G765" s="233"/>
      <c r="H765" s="52" t="e">
        <f>E765/B765*100-100</f>
        <v>#DIV/0!</v>
      </c>
    </row>
    <row r="766" spans="1:8" ht="16.5" customHeight="1" hidden="1">
      <c r="A766" s="111" t="s">
        <v>801</v>
      </c>
      <c r="B766" s="112">
        <f>C766+D766</f>
        <v>0</v>
      </c>
      <c r="C766" s="232"/>
      <c r="D766" s="232"/>
      <c r="E766" s="112">
        <f t="shared" si="91"/>
        <v>0</v>
      </c>
      <c r="F766" s="232"/>
      <c r="G766" s="232"/>
      <c r="H766" s="52" t="e">
        <f>E766/B766*100-100</f>
        <v>#DIV/0!</v>
      </c>
    </row>
    <row r="767" spans="1:8" ht="16.5" customHeight="1" hidden="1">
      <c r="A767" s="111" t="s">
        <v>802</v>
      </c>
      <c r="B767" s="112">
        <f>C767+D767</f>
        <v>0</v>
      </c>
      <c r="C767" s="232"/>
      <c r="D767" s="232"/>
      <c r="E767" s="112">
        <f t="shared" si="91"/>
        <v>0</v>
      </c>
      <c r="F767" s="232"/>
      <c r="G767" s="232"/>
      <c r="H767" s="52" t="e">
        <f>E767/B767*100-100</f>
        <v>#DIV/0!</v>
      </c>
    </row>
    <row r="768" spans="1:8" ht="16.5" customHeight="1" hidden="1">
      <c r="A768" s="111" t="s">
        <v>803</v>
      </c>
      <c r="B768" s="112">
        <f>C768+D768</f>
        <v>0</v>
      </c>
      <c r="C768" s="232"/>
      <c r="D768" s="232"/>
      <c r="E768" s="112">
        <f t="shared" si="91"/>
        <v>0</v>
      </c>
      <c r="F768" s="232"/>
      <c r="G768" s="232"/>
      <c r="H768" s="52" t="e">
        <f>E768/B768*100-100</f>
        <v>#DIV/0!</v>
      </c>
    </row>
    <row r="769" spans="1:8" ht="16.5" customHeight="1" hidden="1">
      <c r="A769" s="111" t="s">
        <v>1272</v>
      </c>
      <c r="B769" s="112">
        <f>C769+D769</f>
        <v>0</v>
      </c>
      <c r="C769" s="232"/>
      <c r="D769" s="232"/>
      <c r="E769" s="112">
        <f t="shared" si="91"/>
        <v>0</v>
      </c>
      <c r="F769" s="232"/>
      <c r="G769" s="232"/>
      <c r="H769" s="52" t="e">
        <f>E769/B769*100-100</f>
        <v>#DIV/0!</v>
      </c>
    </row>
    <row r="770" spans="1:8" ht="16.5" customHeight="1" hidden="1">
      <c r="A770" s="111" t="s">
        <v>1273</v>
      </c>
      <c r="B770" s="112">
        <f>C770+D770</f>
        <v>0</v>
      </c>
      <c r="C770" s="232"/>
      <c r="D770" s="232"/>
      <c r="E770" s="112">
        <f t="shared" si="91"/>
        <v>0</v>
      </c>
      <c r="F770" s="232"/>
      <c r="G770" s="232"/>
      <c r="H770" s="52" t="e">
        <f>E770/B770*100-100</f>
        <v>#DIV/0!</v>
      </c>
    </row>
    <row r="771" spans="1:8" ht="16.5" customHeight="1" hidden="1">
      <c r="A771" s="111" t="s">
        <v>1274</v>
      </c>
      <c r="B771" s="112">
        <f>C771+D771</f>
        <v>0</v>
      </c>
      <c r="C771" s="232"/>
      <c r="D771" s="232"/>
      <c r="E771" s="112">
        <f t="shared" si="91"/>
        <v>0</v>
      </c>
      <c r="F771" s="232"/>
      <c r="G771" s="232"/>
      <c r="H771" s="52" t="e">
        <f>E771/B771*100-100</f>
        <v>#DIV/0!</v>
      </c>
    </row>
    <row r="772" spans="1:8" ht="16.5" customHeight="1" hidden="1">
      <c r="A772" s="111" t="s">
        <v>1275</v>
      </c>
      <c r="B772" s="112">
        <f>C772+D772</f>
        <v>0</v>
      </c>
      <c r="C772" s="232"/>
      <c r="D772" s="232"/>
      <c r="E772" s="112">
        <f t="shared" si="91"/>
        <v>0</v>
      </c>
      <c r="F772" s="232"/>
      <c r="G772" s="232"/>
      <c r="H772" s="52" t="e">
        <f>E772/B772*100-100</f>
        <v>#DIV/0!</v>
      </c>
    </row>
    <row r="773" spans="1:8" ht="16.5" customHeight="1" hidden="1">
      <c r="A773" s="111" t="s">
        <v>1276</v>
      </c>
      <c r="B773" s="112">
        <f>C773+D773</f>
        <v>0</v>
      </c>
      <c r="C773" s="232"/>
      <c r="D773" s="232"/>
      <c r="E773" s="112">
        <f t="shared" si="91"/>
        <v>0</v>
      </c>
      <c r="F773" s="232"/>
      <c r="G773" s="232"/>
      <c r="H773" s="52" t="e">
        <f>E773/B773*100-100</f>
        <v>#DIV/0!</v>
      </c>
    </row>
    <row r="774" spans="1:8" ht="16.5" customHeight="1" hidden="1">
      <c r="A774" s="111" t="s">
        <v>1277</v>
      </c>
      <c r="B774" s="112">
        <f>C774+D774</f>
        <v>0</v>
      </c>
      <c r="C774" s="232"/>
      <c r="D774" s="232"/>
      <c r="E774" s="112">
        <f t="shared" si="91"/>
        <v>0</v>
      </c>
      <c r="F774" s="232"/>
      <c r="G774" s="232"/>
      <c r="H774" s="52" t="e">
        <f>E774/B774*100-100</f>
        <v>#DIV/0!</v>
      </c>
    </row>
    <row r="775" spans="1:8" ht="16.5" customHeight="1" hidden="1">
      <c r="A775" s="111" t="s">
        <v>1278</v>
      </c>
      <c r="B775" s="112">
        <f>C775+D775</f>
        <v>0</v>
      </c>
      <c r="C775" s="232"/>
      <c r="D775" s="232"/>
      <c r="E775" s="112">
        <f t="shared" si="91"/>
        <v>0</v>
      </c>
      <c r="F775" s="232"/>
      <c r="G775" s="232"/>
      <c r="H775" s="52" t="e">
        <f>E775/B775*100-100</f>
        <v>#DIV/0!</v>
      </c>
    </row>
    <row r="776" spans="1:8" ht="16.5" customHeight="1" hidden="1">
      <c r="A776" s="111" t="s">
        <v>841</v>
      </c>
      <c r="B776" s="112">
        <f>C776+D776</f>
        <v>0</v>
      </c>
      <c r="C776" s="232"/>
      <c r="D776" s="232"/>
      <c r="E776" s="112">
        <f t="shared" si="91"/>
        <v>0</v>
      </c>
      <c r="F776" s="232"/>
      <c r="G776" s="232"/>
      <c r="H776" s="52" t="e">
        <f>E776/B776*100-100</f>
        <v>#DIV/0!</v>
      </c>
    </row>
    <row r="777" spans="1:8" ht="16.5" customHeight="1" hidden="1">
      <c r="A777" s="111" t="s">
        <v>702</v>
      </c>
      <c r="B777" s="112">
        <f>C777+D777</f>
        <v>0</v>
      </c>
      <c r="C777" s="232"/>
      <c r="D777" s="232"/>
      <c r="E777" s="112">
        <f t="shared" si="91"/>
        <v>0</v>
      </c>
      <c r="F777" s="232"/>
      <c r="G777" s="232"/>
      <c r="H777" s="52" t="e">
        <f>E777/B777*100-100</f>
        <v>#DIV/0!</v>
      </c>
    </row>
    <row r="778" spans="1:8" ht="16.5" customHeight="1" hidden="1">
      <c r="A778" s="111" t="s">
        <v>701</v>
      </c>
      <c r="B778" s="112">
        <f>C778+D778</f>
        <v>0</v>
      </c>
      <c r="C778" s="232"/>
      <c r="D778" s="232"/>
      <c r="E778" s="112">
        <f t="shared" si="91"/>
        <v>0</v>
      </c>
      <c r="F778" s="232"/>
      <c r="G778" s="232"/>
      <c r="H778" s="52" t="e">
        <f>E778/B778*100-100</f>
        <v>#DIV/0!</v>
      </c>
    </row>
    <row r="779" spans="1:8" ht="16.5" customHeight="1" hidden="1">
      <c r="A779" s="111" t="s">
        <v>810</v>
      </c>
      <c r="B779" s="112">
        <f>C779+D779</f>
        <v>0</v>
      </c>
      <c r="C779" s="232"/>
      <c r="D779" s="232"/>
      <c r="E779" s="112">
        <f t="shared" si="91"/>
        <v>0</v>
      </c>
      <c r="F779" s="232"/>
      <c r="G779" s="232"/>
      <c r="H779" s="52" t="e">
        <f>E779/B779*100-100</f>
        <v>#DIV/0!</v>
      </c>
    </row>
    <row r="780" spans="1:8" ht="16.5" customHeight="1" hidden="1">
      <c r="A780" s="111" t="s">
        <v>1279</v>
      </c>
      <c r="B780" s="112">
        <f>C780+D780</f>
        <v>0</v>
      </c>
      <c r="C780" s="232"/>
      <c r="D780" s="232"/>
      <c r="E780" s="112">
        <f t="shared" si="91"/>
        <v>0</v>
      </c>
      <c r="F780" s="232"/>
      <c r="G780" s="232"/>
      <c r="H780" s="52" t="e">
        <f>E780/B780*100-100</f>
        <v>#DIV/0!</v>
      </c>
    </row>
    <row r="781" spans="1:8" ht="16.5" customHeight="1" hidden="1">
      <c r="A781" s="111" t="s">
        <v>695</v>
      </c>
      <c r="B781" s="112">
        <f>C781+D781</f>
        <v>0</v>
      </c>
      <c r="C781" s="232"/>
      <c r="D781" s="232"/>
      <c r="E781" s="112">
        <f t="shared" si="91"/>
        <v>0</v>
      </c>
      <c r="F781" s="232"/>
      <c r="G781" s="232"/>
      <c r="H781" s="52" t="e">
        <f>E781/B781*100-100</f>
        <v>#DIV/0!</v>
      </c>
    </row>
    <row r="782" spans="1:8" ht="16.5" customHeight="1" hidden="1">
      <c r="A782" s="111" t="s">
        <v>696</v>
      </c>
      <c r="B782" s="112">
        <f>C782+D782</f>
        <v>0</v>
      </c>
      <c r="C782" s="232"/>
      <c r="D782" s="232"/>
      <c r="E782" s="112">
        <f t="shared" si="91"/>
        <v>0</v>
      </c>
      <c r="F782" s="232"/>
      <c r="G782" s="232"/>
      <c r="H782" s="52" t="e">
        <f>E782/B782*100-100</f>
        <v>#DIV/0!</v>
      </c>
    </row>
    <row r="783" spans="1:8" ht="16.5" customHeight="1" hidden="1">
      <c r="A783" s="111" t="s">
        <v>697</v>
      </c>
      <c r="B783" s="112">
        <f>C783+D783</f>
        <v>0</v>
      </c>
      <c r="C783" s="232"/>
      <c r="D783" s="232"/>
      <c r="E783" s="112">
        <f t="shared" si="91"/>
        <v>0</v>
      </c>
      <c r="F783" s="232"/>
      <c r="G783" s="232"/>
      <c r="H783" s="52" t="e">
        <f>E783/B783*100-100</f>
        <v>#DIV/0!</v>
      </c>
    </row>
    <row r="784" spans="1:8" ht="16.5" customHeight="1" hidden="1">
      <c r="A784" s="111" t="s">
        <v>698</v>
      </c>
      <c r="B784" s="112">
        <f>C784+D784</f>
        <v>0</v>
      </c>
      <c r="C784" s="232"/>
      <c r="D784" s="232"/>
      <c r="E784" s="112">
        <f t="shared" si="91"/>
        <v>0</v>
      </c>
      <c r="F784" s="232"/>
      <c r="G784" s="232"/>
      <c r="H784" s="52" t="e">
        <f>E784/B784*100-100</f>
        <v>#DIV/0!</v>
      </c>
    </row>
    <row r="785" spans="1:8" ht="16.5" customHeight="1" hidden="1">
      <c r="A785" s="111" t="s">
        <v>699</v>
      </c>
      <c r="B785" s="112">
        <f>C785+D785</f>
        <v>0</v>
      </c>
      <c r="C785" s="232"/>
      <c r="D785" s="232"/>
      <c r="E785" s="112">
        <f t="shared" si="91"/>
        <v>0</v>
      </c>
      <c r="F785" s="232"/>
      <c r="G785" s="232"/>
      <c r="H785" s="52" t="e">
        <f>E785/B785*100-100</f>
        <v>#DIV/0!</v>
      </c>
    </row>
    <row r="786" spans="1:8" ht="16.5" customHeight="1" hidden="1">
      <c r="A786" s="111" t="s">
        <v>700</v>
      </c>
      <c r="B786" s="112">
        <f>C786+D786</f>
        <v>0</v>
      </c>
      <c r="C786" s="232"/>
      <c r="D786" s="232"/>
      <c r="E786" s="112">
        <f t="shared" si="91"/>
        <v>0</v>
      </c>
      <c r="F786" s="232"/>
      <c r="G786" s="232"/>
      <c r="H786" s="52" t="e">
        <f>E786/B786*100-100</f>
        <v>#DIV/0!</v>
      </c>
    </row>
    <row r="787" spans="1:8" ht="16.5" customHeight="1" hidden="1">
      <c r="A787" s="111" t="s">
        <v>1280</v>
      </c>
      <c r="B787" s="112">
        <f>C787+D787</f>
        <v>0</v>
      </c>
      <c r="C787" s="232"/>
      <c r="D787" s="232"/>
      <c r="E787" s="112">
        <f t="shared" si="91"/>
        <v>0</v>
      </c>
      <c r="F787" s="232"/>
      <c r="G787" s="232"/>
      <c r="H787" s="52" t="e">
        <f>E787/B787*100-100</f>
        <v>#DIV/0!</v>
      </c>
    </row>
    <row r="788" spans="1:8" ht="19.5" customHeight="1">
      <c r="A788" s="109" t="s">
        <v>563</v>
      </c>
      <c r="B788" s="110">
        <f aca="true" t="shared" si="93" ref="B788:G788">SUM(B789,B801:B802,B805:B807)</f>
        <v>1982</v>
      </c>
      <c r="C788" s="110">
        <f t="shared" si="93"/>
        <v>1982</v>
      </c>
      <c r="D788" s="110"/>
      <c r="E788" s="110">
        <f t="shared" si="93"/>
        <v>2039</v>
      </c>
      <c r="F788" s="110">
        <f t="shared" si="93"/>
        <v>2039</v>
      </c>
      <c r="G788" s="110"/>
      <c r="H788" s="52">
        <f>E788/B788*100-100</f>
        <v>2.875882946518658</v>
      </c>
    </row>
    <row r="789" spans="1:8" ht="19.5" customHeight="1">
      <c r="A789" s="111" t="s">
        <v>1281</v>
      </c>
      <c r="B789" s="110">
        <f aca="true" t="shared" si="94" ref="B789:G789">SUM(B790:B800)</f>
        <v>459</v>
      </c>
      <c r="C789" s="110">
        <f t="shared" si="94"/>
        <v>459</v>
      </c>
      <c r="D789" s="110"/>
      <c r="E789" s="110">
        <f t="shared" si="94"/>
        <v>467</v>
      </c>
      <c r="F789" s="110">
        <f t="shared" si="94"/>
        <v>467</v>
      </c>
      <c r="G789" s="110"/>
      <c r="H789" s="52">
        <f>E789/B789*100-100</f>
        <v>1.742919389978212</v>
      </c>
    </row>
    <row r="790" spans="1:8" ht="19.5" customHeight="1">
      <c r="A790" s="111" t="s">
        <v>801</v>
      </c>
      <c r="B790" s="112">
        <f>C790+D790</f>
        <v>161</v>
      </c>
      <c r="C790" s="112">
        <v>161</v>
      </c>
      <c r="D790" s="112"/>
      <c r="E790" s="112">
        <f t="shared" si="91"/>
        <v>133</v>
      </c>
      <c r="F790" s="112">
        <v>133</v>
      </c>
      <c r="G790" s="112"/>
      <c r="H790" s="52">
        <f>E790/B790*100-100</f>
        <v>-17.391304347826093</v>
      </c>
    </row>
    <row r="791" spans="1:8" ht="19.5" customHeight="1" hidden="1">
      <c r="A791" s="111" t="s">
        <v>802</v>
      </c>
      <c r="B791" s="112">
        <f>C791+D791</f>
        <v>0</v>
      </c>
      <c r="C791" s="232"/>
      <c r="D791" s="232"/>
      <c r="E791" s="112">
        <f t="shared" si="91"/>
        <v>0</v>
      </c>
      <c r="F791" s="232"/>
      <c r="G791" s="232"/>
      <c r="H791" s="52" t="e">
        <f>E791/B791*100-100</f>
        <v>#DIV/0!</v>
      </c>
    </row>
    <row r="792" spans="1:8" ht="16.5" customHeight="1" hidden="1">
      <c r="A792" s="111" t="s">
        <v>803</v>
      </c>
      <c r="B792" s="112">
        <f>C792+D792</f>
        <v>0</v>
      </c>
      <c r="C792" s="232"/>
      <c r="D792" s="232"/>
      <c r="E792" s="112">
        <f t="shared" si="91"/>
        <v>0</v>
      </c>
      <c r="F792" s="232"/>
      <c r="G792" s="232"/>
      <c r="H792" s="52" t="e">
        <f>E792/B792*100-100</f>
        <v>#DIV/0!</v>
      </c>
    </row>
    <row r="793" spans="1:8" ht="19.5" customHeight="1">
      <c r="A793" s="111" t="s">
        <v>1282</v>
      </c>
      <c r="B793" s="112">
        <f>C793+D793</f>
        <v>206</v>
      </c>
      <c r="C793" s="232">
        <v>206</v>
      </c>
      <c r="D793" s="232"/>
      <c r="E793" s="112">
        <f t="shared" si="91"/>
        <v>209</v>
      </c>
      <c r="F793" s="232">
        <v>209</v>
      </c>
      <c r="G793" s="232"/>
      <c r="H793" s="52">
        <f>E793/B793*100-100</f>
        <v>1.4563106796116472</v>
      </c>
    </row>
    <row r="794" spans="1:8" ht="16.5" customHeight="1" hidden="1">
      <c r="A794" s="111" t="s">
        <v>1283</v>
      </c>
      <c r="B794" s="112">
        <f>C794+D794</f>
        <v>0</v>
      </c>
      <c r="C794" s="232"/>
      <c r="D794" s="232"/>
      <c r="E794" s="112">
        <f t="shared" si="91"/>
        <v>0</v>
      </c>
      <c r="F794" s="232"/>
      <c r="G794" s="232"/>
      <c r="H794" s="52" t="e">
        <f>E794/B794*100-100</f>
        <v>#DIV/0!</v>
      </c>
    </row>
    <row r="795" spans="1:8" ht="16.5" customHeight="1" hidden="1">
      <c r="A795" s="111" t="s">
        <v>1284</v>
      </c>
      <c r="B795" s="112">
        <f>C795+D795</f>
        <v>0</v>
      </c>
      <c r="C795" s="232"/>
      <c r="D795" s="232"/>
      <c r="E795" s="112">
        <f t="shared" si="91"/>
        <v>0</v>
      </c>
      <c r="F795" s="232"/>
      <c r="G795" s="232"/>
      <c r="H795" s="52" t="e">
        <f>E795/B795*100-100</f>
        <v>#DIV/0!</v>
      </c>
    </row>
    <row r="796" spans="1:8" ht="16.5" customHeight="1" hidden="1">
      <c r="A796" s="111" t="s">
        <v>1285</v>
      </c>
      <c r="B796" s="112">
        <f>C796+D796</f>
        <v>0</v>
      </c>
      <c r="C796" s="232"/>
      <c r="D796" s="232"/>
      <c r="E796" s="112">
        <f t="shared" si="91"/>
        <v>0</v>
      </c>
      <c r="F796" s="232"/>
      <c r="G796" s="232"/>
      <c r="H796" s="52" t="e">
        <f>E796/B796*100-100</f>
        <v>#DIV/0!</v>
      </c>
    </row>
    <row r="797" spans="1:8" ht="16.5" customHeight="1" hidden="1">
      <c r="A797" s="111" t="s">
        <v>1286</v>
      </c>
      <c r="B797" s="112">
        <f>C797+D797</f>
        <v>0</v>
      </c>
      <c r="C797" s="232"/>
      <c r="D797" s="232"/>
      <c r="E797" s="112">
        <f t="shared" si="91"/>
        <v>0</v>
      </c>
      <c r="F797" s="232"/>
      <c r="G797" s="232"/>
      <c r="H797" s="52" t="e">
        <f>E797/B797*100-100</f>
        <v>#DIV/0!</v>
      </c>
    </row>
    <row r="798" spans="1:8" ht="19.5" customHeight="1">
      <c r="A798" s="111" t="s">
        <v>1287</v>
      </c>
      <c r="B798" s="112">
        <f>C798+D798</f>
        <v>92</v>
      </c>
      <c r="C798" s="232">
        <v>92</v>
      </c>
      <c r="D798" s="232"/>
      <c r="E798" s="112">
        <f t="shared" si="91"/>
        <v>125</v>
      </c>
      <c r="F798" s="232">
        <v>125</v>
      </c>
      <c r="G798" s="232"/>
      <c r="H798" s="52">
        <f>E798/B798*100-100</f>
        <v>35.86956521739131</v>
      </c>
    </row>
    <row r="799" spans="1:8" ht="16.5" customHeight="1" hidden="1">
      <c r="A799" s="111" t="s">
        <v>1288</v>
      </c>
      <c r="B799" s="112">
        <f>C799+D799</f>
        <v>0</v>
      </c>
      <c r="C799" s="232"/>
      <c r="D799" s="232"/>
      <c r="E799" s="112">
        <f t="shared" si="91"/>
        <v>0</v>
      </c>
      <c r="F799" s="232"/>
      <c r="G799" s="232"/>
      <c r="H799" s="52" t="e">
        <f>E799/B799*100-100</f>
        <v>#DIV/0!</v>
      </c>
    </row>
    <row r="800" spans="1:8" ht="19.5" customHeight="1" hidden="1">
      <c r="A800" s="111" t="s">
        <v>1289</v>
      </c>
      <c r="B800" s="112">
        <f>C800+D800</f>
        <v>0</v>
      </c>
      <c r="C800" s="112"/>
      <c r="D800" s="112"/>
      <c r="E800" s="112">
        <f t="shared" si="91"/>
        <v>0</v>
      </c>
      <c r="F800" s="112"/>
      <c r="G800" s="112"/>
      <c r="H800" s="52" t="e">
        <f>E800/B800*100-100</f>
        <v>#DIV/0!</v>
      </c>
    </row>
    <row r="801" spans="1:8" ht="19.5" customHeight="1">
      <c r="A801" s="111" t="s">
        <v>1290</v>
      </c>
      <c r="B801" s="112">
        <f>C801+D801</f>
        <v>91</v>
      </c>
      <c r="C801" s="112">
        <v>91</v>
      </c>
      <c r="D801" s="112"/>
      <c r="E801" s="112">
        <f t="shared" si="91"/>
        <v>88</v>
      </c>
      <c r="F801" s="112">
        <v>88</v>
      </c>
      <c r="G801" s="112"/>
      <c r="H801" s="52">
        <f>E801/B801*100-100</f>
        <v>-3.296703296703299</v>
      </c>
    </row>
    <row r="802" spans="1:8" ht="19.5" customHeight="1">
      <c r="A802" s="111" t="s">
        <v>1291</v>
      </c>
      <c r="B802" s="110">
        <f aca="true" t="shared" si="95" ref="B802:G802">SUM(B803:B804)</f>
        <v>119</v>
      </c>
      <c r="C802" s="110">
        <f t="shared" si="95"/>
        <v>119</v>
      </c>
      <c r="D802" s="110"/>
      <c r="E802" s="110">
        <f t="shared" si="95"/>
        <v>119</v>
      </c>
      <c r="F802" s="110">
        <f t="shared" si="95"/>
        <v>119</v>
      </c>
      <c r="G802" s="110"/>
      <c r="H802" s="52">
        <f>E802/B802*100-100</f>
        <v>0</v>
      </c>
    </row>
    <row r="803" spans="1:8" s="317" customFormat="1" ht="19.5" customHeight="1" hidden="1">
      <c r="A803" s="314" t="s">
        <v>1292</v>
      </c>
      <c r="B803" s="315">
        <f>C803+D803</f>
        <v>0</v>
      </c>
      <c r="C803" s="318"/>
      <c r="D803" s="318"/>
      <c r="E803" s="315">
        <f t="shared" si="91"/>
        <v>0</v>
      </c>
      <c r="F803" s="318"/>
      <c r="G803" s="318"/>
      <c r="H803" s="316"/>
    </row>
    <row r="804" spans="1:8" ht="19.5" customHeight="1">
      <c r="A804" s="111" t="s">
        <v>1293</v>
      </c>
      <c r="B804" s="112">
        <f>C804+D804</f>
        <v>119</v>
      </c>
      <c r="C804" s="112">
        <v>119</v>
      </c>
      <c r="D804" s="112"/>
      <c r="E804" s="112">
        <f t="shared" si="91"/>
        <v>119</v>
      </c>
      <c r="F804" s="112">
        <v>119</v>
      </c>
      <c r="G804" s="112"/>
      <c r="H804" s="52">
        <f>E804/B804*100-100</f>
        <v>0</v>
      </c>
    </row>
    <row r="805" spans="1:8" ht="19.5" customHeight="1">
      <c r="A805" s="111" t="s">
        <v>1294</v>
      </c>
      <c r="B805" s="112">
        <f>C805+D805</f>
        <v>1234</v>
      </c>
      <c r="C805" s="112">
        <v>1234</v>
      </c>
      <c r="D805" s="112"/>
      <c r="E805" s="112">
        <f t="shared" si="91"/>
        <v>1285</v>
      </c>
      <c r="F805" s="112">
        <v>1285</v>
      </c>
      <c r="G805" s="112"/>
      <c r="H805" s="52">
        <f>E805/B805*100-100</f>
        <v>4.132901134521873</v>
      </c>
    </row>
    <row r="806" spans="1:8" ht="19.5" customHeight="1">
      <c r="A806" s="111" t="s">
        <v>1295</v>
      </c>
      <c r="B806" s="112">
        <f>C806+D806</f>
        <v>79</v>
      </c>
      <c r="C806" s="232">
        <v>79</v>
      </c>
      <c r="D806" s="232"/>
      <c r="E806" s="112">
        <f t="shared" si="91"/>
        <v>80</v>
      </c>
      <c r="F806" s="232">
        <v>80</v>
      </c>
      <c r="G806" s="232"/>
      <c r="H806" s="52">
        <f>E806/B806*100-100</f>
        <v>1.2658227848101262</v>
      </c>
    </row>
    <row r="807" spans="1:8" ht="16.5" customHeight="1" hidden="1">
      <c r="A807" s="111" t="s">
        <v>1296</v>
      </c>
      <c r="B807" s="112">
        <f>C807+D807</f>
        <v>0</v>
      </c>
      <c r="C807" s="232"/>
      <c r="D807" s="232"/>
      <c r="E807" s="112">
        <f t="shared" si="91"/>
        <v>0</v>
      </c>
      <c r="F807" s="232"/>
      <c r="G807" s="232"/>
      <c r="H807" s="52" t="e">
        <f>E807/B807*100-100</f>
        <v>#DIV/0!</v>
      </c>
    </row>
    <row r="808" spans="1:8" ht="19.5" customHeight="1">
      <c r="A808" s="109" t="s">
        <v>564</v>
      </c>
      <c r="B808" s="110">
        <f aca="true" t="shared" si="96" ref="B808:G808">SUM(B809,B838,B867,B894,B905,B916,B922,B929,B936,B940)</f>
        <v>14864</v>
      </c>
      <c r="C808" s="110">
        <f t="shared" si="96"/>
        <v>14864</v>
      </c>
      <c r="D808" s="110"/>
      <c r="E808" s="110">
        <f t="shared" si="96"/>
        <v>13936</v>
      </c>
      <c r="F808" s="110">
        <f t="shared" si="96"/>
        <v>13936</v>
      </c>
      <c r="G808" s="110"/>
      <c r="H808" s="52">
        <f>E808/B808*100-100</f>
        <v>-6.243272335844992</v>
      </c>
    </row>
    <row r="809" spans="1:8" ht="19.5" customHeight="1">
      <c r="A809" s="111" t="s">
        <v>1297</v>
      </c>
      <c r="B809" s="110">
        <f aca="true" t="shared" si="97" ref="B809:G809">SUM(B810:B837)</f>
        <v>2317</v>
      </c>
      <c r="C809" s="110">
        <f t="shared" si="97"/>
        <v>2317</v>
      </c>
      <c r="D809" s="110"/>
      <c r="E809" s="110">
        <f t="shared" si="97"/>
        <v>2225</v>
      </c>
      <c r="F809" s="110">
        <f t="shared" si="97"/>
        <v>2225</v>
      </c>
      <c r="G809" s="110"/>
      <c r="H809" s="52">
        <f>E809/B809*100-100</f>
        <v>-3.9706517047906686</v>
      </c>
    </row>
    <row r="810" spans="1:8" ht="19.5" customHeight="1">
      <c r="A810" s="111" t="s">
        <v>801</v>
      </c>
      <c r="B810" s="112">
        <f>C810+D810</f>
        <v>317</v>
      </c>
      <c r="C810" s="112">
        <v>317</v>
      </c>
      <c r="D810" s="112"/>
      <c r="E810" s="112">
        <f t="shared" si="91"/>
        <v>311</v>
      </c>
      <c r="F810" s="112">
        <v>311</v>
      </c>
      <c r="G810" s="112"/>
      <c r="H810" s="52">
        <f>E810/B810*100-100</f>
        <v>-1.8927444794952635</v>
      </c>
    </row>
    <row r="811" spans="1:8" ht="16.5" customHeight="1" hidden="1">
      <c r="A811" s="111" t="s">
        <v>802</v>
      </c>
      <c r="B811" s="112">
        <f>C811+D811</f>
        <v>0</v>
      </c>
      <c r="C811" s="232"/>
      <c r="D811" s="232"/>
      <c r="E811" s="112">
        <f t="shared" si="91"/>
        <v>0</v>
      </c>
      <c r="F811" s="232"/>
      <c r="G811" s="232"/>
      <c r="H811" s="52" t="e">
        <f>E811/B811*100-100</f>
        <v>#DIV/0!</v>
      </c>
    </row>
    <row r="812" spans="1:8" ht="16.5" customHeight="1" hidden="1">
      <c r="A812" s="111" t="s">
        <v>803</v>
      </c>
      <c r="B812" s="112">
        <f>C812+D812</f>
        <v>0</v>
      </c>
      <c r="C812" s="232"/>
      <c r="D812" s="232"/>
      <c r="E812" s="112">
        <f t="shared" si="91"/>
        <v>0</v>
      </c>
      <c r="F812" s="232"/>
      <c r="G812" s="232"/>
      <c r="H812" s="52" t="e">
        <f>E812/B812*100-100</f>
        <v>#DIV/0!</v>
      </c>
    </row>
    <row r="813" spans="1:8" ht="19.5" customHeight="1">
      <c r="A813" s="111" t="s">
        <v>810</v>
      </c>
      <c r="B813" s="112">
        <f>C813+D813</f>
        <v>145</v>
      </c>
      <c r="C813" s="112">
        <v>145</v>
      </c>
      <c r="D813" s="112"/>
      <c r="E813" s="112">
        <f t="shared" si="91"/>
        <v>136</v>
      </c>
      <c r="F813" s="112">
        <v>136</v>
      </c>
      <c r="G813" s="112"/>
      <c r="H813" s="52">
        <f>E813/B813*100-100</f>
        <v>-6.206896551724142</v>
      </c>
    </row>
    <row r="814" spans="1:8" ht="16.5" customHeight="1" hidden="1">
      <c r="A814" s="111" t="s">
        <v>1298</v>
      </c>
      <c r="B814" s="112">
        <f>C814+D814</f>
        <v>0</v>
      </c>
      <c r="C814" s="232"/>
      <c r="D814" s="232"/>
      <c r="E814" s="112">
        <f t="shared" si="91"/>
        <v>0</v>
      </c>
      <c r="F814" s="232"/>
      <c r="G814" s="232"/>
      <c r="H814" s="52" t="e">
        <f>E814/B814*100-100</f>
        <v>#DIV/0!</v>
      </c>
    </row>
    <row r="815" spans="1:8" ht="19.5" customHeight="1">
      <c r="A815" s="111" t="s">
        <v>694</v>
      </c>
      <c r="B815" s="112">
        <f>C815+D815</f>
        <v>233</v>
      </c>
      <c r="C815" s="112">
        <v>233</v>
      </c>
      <c r="D815" s="112"/>
      <c r="E815" s="112">
        <f t="shared" si="91"/>
        <v>229</v>
      </c>
      <c r="F815" s="112">
        <v>229</v>
      </c>
      <c r="G815" s="112"/>
      <c r="H815" s="52">
        <f>E815/B815*100-100</f>
        <v>-1.7167381974248883</v>
      </c>
    </row>
    <row r="816" spans="1:8" ht="19.5" customHeight="1">
      <c r="A816" s="111" t="s">
        <v>1299</v>
      </c>
      <c r="B816" s="112">
        <f>C816+D816</f>
        <v>84</v>
      </c>
      <c r="C816" s="112">
        <v>84</v>
      </c>
      <c r="D816" s="112"/>
      <c r="E816" s="112">
        <f t="shared" si="91"/>
        <v>93</v>
      </c>
      <c r="F816" s="112">
        <v>93</v>
      </c>
      <c r="G816" s="112"/>
      <c r="H816" s="52">
        <f>E816/B816*100-100</f>
        <v>10.714285714285722</v>
      </c>
    </row>
    <row r="817" spans="1:8" ht="19.5" customHeight="1">
      <c r="A817" s="111" t="s">
        <v>1300</v>
      </c>
      <c r="B817" s="112">
        <f>C817+D817</f>
        <v>82</v>
      </c>
      <c r="C817" s="112">
        <v>82</v>
      </c>
      <c r="D817" s="112"/>
      <c r="E817" s="112">
        <f t="shared" si="91"/>
        <v>91</v>
      </c>
      <c r="F817" s="112">
        <v>91</v>
      </c>
      <c r="G817" s="112"/>
      <c r="H817" s="52">
        <f>E817/B817*100-100</f>
        <v>10.975609756097569</v>
      </c>
    </row>
    <row r="818" spans="1:8" ht="19.5" customHeight="1">
      <c r="A818" s="111" t="s">
        <v>1301</v>
      </c>
      <c r="B818" s="112">
        <f>C818+D818</f>
        <v>83</v>
      </c>
      <c r="C818" s="112">
        <v>83</v>
      </c>
      <c r="D818" s="112"/>
      <c r="E818" s="112">
        <f aca="true" t="shared" si="98" ref="E818:E881">F818+G818</f>
        <v>93</v>
      </c>
      <c r="F818" s="112">
        <v>93</v>
      </c>
      <c r="G818" s="112"/>
      <c r="H818" s="52">
        <f>E818/B818*100-100</f>
        <v>12.04819277108433</v>
      </c>
    </row>
    <row r="819" spans="1:8" ht="16.5" customHeight="1" hidden="1">
      <c r="A819" s="111" t="s">
        <v>1302</v>
      </c>
      <c r="B819" s="112">
        <f>C819+D819</f>
        <v>0</v>
      </c>
      <c r="C819" s="232"/>
      <c r="D819" s="232"/>
      <c r="E819" s="112">
        <f t="shared" si="98"/>
        <v>0</v>
      </c>
      <c r="F819" s="232"/>
      <c r="G819" s="232"/>
      <c r="H819" s="52" t="e">
        <f>E819/B819*100-100</f>
        <v>#DIV/0!</v>
      </c>
    </row>
    <row r="820" spans="1:8" ht="19.5" customHeight="1">
      <c r="A820" s="111" t="s">
        <v>1303</v>
      </c>
      <c r="B820" s="112">
        <f>C820+D820</f>
        <v>63</v>
      </c>
      <c r="C820" s="232">
        <v>63</v>
      </c>
      <c r="D820" s="232"/>
      <c r="E820" s="112">
        <f t="shared" si="98"/>
        <v>78</v>
      </c>
      <c r="F820" s="232">
        <v>78</v>
      </c>
      <c r="G820" s="232"/>
      <c r="H820" s="52">
        <f>E820/B820*100-100</f>
        <v>23.80952380952381</v>
      </c>
    </row>
    <row r="821" spans="1:8" ht="16.5" customHeight="1" hidden="1">
      <c r="A821" s="111" t="s">
        <v>1304</v>
      </c>
      <c r="B821" s="112">
        <f>C821+D821</f>
        <v>0</v>
      </c>
      <c r="C821" s="232"/>
      <c r="D821" s="232"/>
      <c r="E821" s="112">
        <f t="shared" si="98"/>
        <v>0</v>
      </c>
      <c r="F821" s="232"/>
      <c r="G821" s="232"/>
      <c r="H821" s="52" t="e">
        <f>E821/B821*100-100</f>
        <v>#DIV/0!</v>
      </c>
    </row>
    <row r="822" spans="1:8" ht="16.5" customHeight="1">
      <c r="A822" s="111" t="s">
        <v>693</v>
      </c>
      <c r="B822" s="112">
        <f>C822+D822</f>
        <v>0</v>
      </c>
      <c r="C822" s="232"/>
      <c r="D822" s="232"/>
      <c r="E822" s="112">
        <f t="shared" si="98"/>
        <v>0</v>
      </c>
      <c r="F822" s="232"/>
      <c r="G822" s="232"/>
      <c r="H822" s="52"/>
    </row>
    <row r="823" spans="1:8" ht="16.5" customHeight="1" hidden="1">
      <c r="A823" s="111" t="s">
        <v>1305</v>
      </c>
      <c r="B823" s="112">
        <f>C823+D823</f>
        <v>0</v>
      </c>
      <c r="C823" s="232"/>
      <c r="D823" s="232"/>
      <c r="E823" s="112">
        <f t="shared" si="98"/>
        <v>0</v>
      </c>
      <c r="F823" s="232"/>
      <c r="G823" s="232"/>
      <c r="H823" s="52"/>
    </row>
    <row r="824" spans="1:8" ht="16.5" customHeight="1" hidden="1">
      <c r="A824" s="111" t="s">
        <v>1306</v>
      </c>
      <c r="B824" s="112">
        <f>C824+D824</f>
        <v>0</v>
      </c>
      <c r="C824" s="232"/>
      <c r="D824" s="232"/>
      <c r="E824" s="112">
        <f t="shared" si="98"/>
        <v>0</v>
      </c>
      <c r="F824" s="232"/>
      <c r="G824" s="232"/>
      <c r="H824" s="52"/>
    </row>
    <row r="825" spans="1:8" ht="16.5" customHeight="1">
      <c r="A825" s="261" t="s">
        <v>1460</v>
      </c>
      <c r="B825" s="112">
        <f>C825+D825</f>
        <v>0</v>
      </c>
      <c r="C825" s="232"/>
      <c r="D825" s="232"/>
      <c r="E825" s="112">
        <f t="shared" si="98"/>
        <v>0</v>
      </c>
      <c r="F825" s="232"/>
      <c r="G825" s="232"/>
      <c r="H825" s="52"/>
    </row>
    <row r="826" spans="1:8" ht="19.5" customHeight="1" hidden="1">
      <c r="A826" s="111" t="s">
        <v>190</v>
      </c>
      <c r="B826" s="112">
        <f>C826+D826</f>
        <v>0</v>
      </c>
      <c r="C826" s="112"/>
      <c r="D826" s="112"/>
      <c r="E826" s="112">
        <f t="shared" si="98"/>
        <v>0</v>
      </c>
      <c r="F826" s="112"/>
      <c r="G826" s="112"/>
      <c r="H826" s="52"/>
    </row>
    <row r="827" spans="1:8" ht="16.5" customHeight="1">
      <c r="A827" s="111" t="s">
        <v>191</v>
      </c>
      <c r="B827" s="112">
        <f>C827+D827</f>
        <v>0</v>
      </c>
      <c r="C827" s="112"/>
      <c r="D827" s="112"/>
      <c r="E827" s="112">
        <f t="shared" si="98"/>
        <v>0</v>
      </c>
      <c r="F827" s="112"/>
      <c r="G827" s="112"/>
      <c r="H827" s="52"/>
    </row>
    <row r="828" spans="1:8" ht="16.5" customHeight="1" hidden="1">
      <c r="A828" s="111" t="s">
        <v>192</v>
      </c>
      <c r="B828" s="112">
        <f>C828+D828</f>
        <v>0</v>
      </c>
      <c r="C828" s="232"/>
      <c r="D828" s="232"/>
      <c r="E828" s="112">
        <f t="shared" si="98"/>
        <v>0</v>
      </c>
      <c r="F828" s="232"/>
      <c r="G828" s="232"/>
      <c r="H828" s="52"/>
    </row>
    <row r="829" spans="1:8" ht="16.5" customHeight="1" hidden="1">
      <c r="A829" s="111" t="s">
        <v>193</v>
      </c>
      <c r="B829" s="112">
        <f>C829+D829</f>
        <v>0</v>
      </c>
      <c r="C829" s="112"/>
      <c r="D829" s="112"/>
      <c r="E829" s="112">
        <f t="shared" si="98"/>
        <v>0</v>
      </c>
      <c r="F829" s="112"/>
      <c r="G829" s="112"/>
      <c r="H829" s="52"/>
    </row>
    <row r="830" spans="1:8" ht="16.5" customHeight="1" hidden="1">
      <c r="A830" s="111" t="s">
        <v>194</v>
      </c>
      <c r="B830" s="112">
        <f>C830+D830</f>
        <v>0</v>
      </c>
      <c r="C830" s="232"/>
      <c r="D830" s="232"/>
      <c r="E830" s="112">
        <f t="shared" si="98"/>
        <v>0</v>
      </c>
      <c r="F830" s="232"/>
      <c r="G830" s="232"/>
      <c r="H830" s="52"/>
    </row>
    <row r="831" spans="1:8" ht="19.5" customHeight="1">
      <c r="A831" s="261" t="s">
        <v>692</v>
      </c>
      <c r="B831" s="112">
        <f>C831+D831</f>
        <v>0</v>
      </c>
      <c r="C831" s="232"/>
      <c r="D831" s="232"/>
      <c r="E831" s="112">
        <f t="shared" si="98"/>
        <v>0</v>
      </c>
      <c r="F831" s="232"/>
      <c r="G831" s="232"/>
      <c r="H831" s="52"/>
    </row>
    <row r="832" spans="1:8" ht="16.5" customHeight="1" hidden="1">
      <c r="A832" s="111" t="s">
        <v>195</v>
      </c>
      <c r="B832" s="112">
        <f>C832+D832</f>
        <v>0</v>
      </c>
      <c r="C832" s="232"/>
      <c r="D832" s="232"/>
      <c r="E832" s="112">
        <f t="shared" si="98"/>
        <v>0</v>
      </c>
      <c r="F832" s="232"/>
      <c r="G832" s="232"/>
      <c r="H832" s="52" t="e">
        <f>E832/B832*100-100</f>
        <v>#DIV/0!</v>
      </c>
    </row>
    <row r="833" spans="1:8" ht="16.5" customHeight="1" hidden="1">
      <c r="A833" s="111" t="s">
        <v>196</v>
      </c>
      <c r="B833" s="112">
        <f>C833+D833</f>
        <v>0</v>
      </c>
      <c r="C833" s="112"/>
      <c r="D833" s="112"/>
      <c r="E833" s="112">
        <f t="shared" si="98"/>
        <v>0</v>
      </c>
      <c r="F833" s="112"/>
      <c r="G833" s="112"/>
      <c r="H833" s="52" t="e">
        <f>E833/B833*100-100</f>
        <v>#DIV/0!</v>
      </c>
    </row>
    <row r="834" spans="1:8" ht="16.5" customHeight="1" hidden="1">
      <c r="A834" s="111" t="s">
        <v>197</v>
      </c>
      <c r="B834" s="112">
        <f>C834+D834</f>
        <v>0</v>
      </c>
      <c r="C834" s="112"/>
      <c r="D834" s="112"/>
      <c r="E834" s="112">
        <f t="shared" si="98"/>
        <v>0</v>
      </c>
      <c r="F834" s="112"/>
      <c r="G834" s="112"/>
      <c r="H834" s="52" t="e">
        <f>E834/B834*100-100</f>
        <v>#DIV/0!</v>
      </c>
    </row>
    <row r="835" spans="1:8" ht="16.5" customHeight="1">
      <c r="A835" s="111" t="s">
        <v>198</v>
      </c>
      <c r="B835" s="112">
        <f>C835+D835</f>
        <v>0</v>
      </c>
      <c r="C835" s="112"/>
      <c r="D835" s="112"/>
      <c r="E835" s="112">
        <f t="shared" si="98"/>
        <v>0</v>
      </c>
      <c r="F835" s="112"/>
      <c r="G835" s="112"/>
      <c r="H835" s="52"/>
    </row>
    <row r="836" spans="1:8" ht="16.5" customHeight="1" hidden="1">
      <c r="A836" s="111" t="s">
        <v>199</v>
      </c>
      <c r="B836" s="112">
        <f>C836+D836</f>
        <v>0</v>
      </c>
      <c r="C836" s="232"/>
      <c r="D836" s="232"/>
      <c r="E836" s="112">
        <f t="shared" si="98"/>
        <v>0</v>
      </c>
      <c r="F836" s="232"/>
      <c r="G836" s="232"/>
      <c r="H836" s="52" t="e">
        <f>E836/B836*100-100</f>
        <v>#DIV/0!</v>
      </c>
    </row>
    <row r="837" spans="1:8" ht="19.5" customHeight="1">
      <c r="A837" s="111" t="s">
        <v>200</v>
      </c>
      <c r="B837" s="112">
        <f>C837+D837</f>
        <v>1310</v>
      </c>
      <c r="C837" s="112">
        <v>1310</v>
      </c>
      <c r="D837" s="112"/>
      <c r="E837" s="112">
        <f t="shared" si="98"/>
        <v>1194</v>
      </c>
      <c r="F837" s="112">
        <v>1194</v>
      </c>
      <c r="G837" s="112"/>
      <c r="H837" s="52">
        <f>E837/B837*100-100</f>
        <v>-8.854961832061065</v>
      </c>
    </row>
    <row r="838" spans="1:8" ht="19.5" customHeight="1">
      <c r="A838" s="261" t="s">
        <v>1461</v>
      </c>
      <c r="B838" s="110">
        <f aca="true" t="shared" si="99" ref="B838:G838">SUM(B839:B866)</f>
        <v>1270</v>
      </c>
      <c r="C838" s="110">
        <f t="shared" si="99"/>
        <v>1270</v>
      </c>
      <c r="D838" s="110"/>
      <c r="E838" s="110">
        <f t="shared" si="99"/>
        <v>1466</v>
      </c>
      <c r="F838" s="110">
        <f t="shared" si="99"/>
        <v>1466</v>
      </c>
      <c r="G838" s="110"/>
      <c r="H838" s="52">
        <f>E838/B838*100-100</f>
        <v>15.433070866141748</v>
      </c>
    </row>
    <row r="839" spans="1:8" ht="19.5" customHeight="1">
      <c r="A839" s="111" t="s">
        <v>801</v>
      </c>
      <c r="B839" s="112">
        <f>C839+D839</f>
        <v>141</v>
      </c>
      <c r="C839" s="112">
        <v>141</v>
      </c>
      <c r="D839" s="112"/>
      <c r="E839" s="112">
        <f t="shared" si="98"/>
        <v>142</v>
      </c>
      <c r="F839" s="112">
        <v>142</v>
      </c>
      <c r="G839" s="112"/>
      <c r="H839" s="52">
        <f>E839/B839*100-100</f>
        <v>0.7092198581560183</v>
      </c>
    </row>
    <row r="840" spans="1:8" ht="16.5" customHeight="1" hidden="1">
      <c r="A840" s="111" t="s">
        <v>802</v>
      </c>
      <c r="B840" s="112">
        <f>C840+D840</f>
        <v>0</v>
      </c>
      <c r="C840" s="232"/>
      <c r="D840" s="232"/>
      <c r="E840" s="112">
        <f t="shared" si="98"/>
        <v>0</v>
      </c>
      <c r="F840" s="232"/>
      <c r="G840" s="232"/>
      <c r="H840" s="52" t="e">
        <f>E840/B840*100-100</f>
        <v>#DIV/0!</v>
      </c>
    </row>
    <row r="841" spans="1:8" ht="16.5" customHeight="1" hidden="1">
      <c r="A841" s="111" t="s">
        <v>803</v>
      </c>
      <c r="B841" s="112">
        <f>C841+D841</f>
        <v>0</v>
      </c>
      <c r="C841" s="232"/>
      <c r="D841" s="232"/>
      <c r="E841" s="112">
        <f t="shared" si="98"/>
        <v>0</v>
      </c>
      <c r="F841" s="232"/>
      <c r="G841" s="232"/>
      <c r="H841" s="52" t="e">
        <f>E841/B841*100-100</f>
        <v>#DIV/0!</v>
      </c>
    </row>
    <row r="842" spans="1:8" ht="19.5" customHeight="1">
      <c r="A842" s="111" t="s">
        <v>201</v>
      </c>
      <c r="B842" s="112">
        <f>C842+D842</f>
        <v>161</v>
      </c>
      <c r="C842" s="112">
        <v>161</v>
      </c>
      <c r="D842" s="112"/>
      <c r="E842" s="112">
        <f t="shared" si="98"/>
        <v>174</v>
      </c>
      <c r="F842" s="112">
        <v>174</v>
      </c>
      <c r="G842" s="112"/>
      <c r="H842" s="52">
        <f>E842/B842*100-100</f>
        <v>8.07453416149069</v>
      </c>
    </row>
    <row r="843" spans="1:8" ht="19.5" customHeight="1">
      <c r="A843" s="111" t="s">
        <v>202</v>
      </c>
      <c r="B843" s="112">
        <f>C843+D843</f>
        <v>168</v>
      </c>
      <c r="C843" s="232">
        <v>168</v>
      </c>
      <c r="D843" s="232"/>
      <c r="E843" s="112">
        <f t="shared" si="98"/>
        <v>183</v>
      </c>
      <c r="F843" s="232">
        <v>183</v>
      </c>
      <c r="G843" s="232"/>
      <c r="H843" s="52">
        <f>E843/B843*100-100</f>
        <v>8.928571428571416</v>
      </c>
    </row>
    <row r="844" spans="1:8" ht="19.5" customHeight="1">
      <c r="A844" s="261" t="s">
        <v>1427</v>
      </c>
      <c r="B844" s="112">
        <f>C844+D844</f>
        <v>130</v>
      </c>
      <c r="C844" s="112">
        <v>130</v>
      </c>
      <c r="D844" s="112"/>
      <c r="E844" s="112">
        <f t="shared" si="98"/>
        <v>143</v>
      </c>
      <c r="F844" s="112">
        <v>143</v>
      </c>
      <c r="G844" s="112"/>
      <c r="H844" s="52">
        <f>E844/B844*100-100</f>
        <v>10.000000000000014</v>
      </c>
    </row>
    <row r="845" spans="1:8" ht="16.5" customHeight="1">
      <c r="A845" s="111" t="s">
        <v>204</v>
      </c>
      <c r="B845" s="112">
        <f>C845+D845</f>
        <v>0</v>
      </c>
      <c r="C845" s="232"/>
      <c r="D845" s="232"/>
      <c r="E845" s="112">
        <f t="shared" si="98"/>
        <v>0</v>
      </c>
      <c r="F845" s="232"/>
      <c r="G845" s="232"/>
      <c r="H845" s="52"/>
    </row>
    <row r="846" spans="1:8" ht="16.5" customHeight="1" hidden="1">
      <c r="A846" s="111" t="s">
        <v>205</v>
      </c>
      <c r="B846" s="112">
        <f>C846+D846</f>
        <v>0</v>
      </c>
      <c r="C846" s="232"/>
      <c r="D846" s="232"/>
      <c r="E846" s="112">
        <f t="shared" si="98"/>
        <v>0</v>
      </c>
      <c r="F846" s="232"/>
      <c r="G846" s="232"/>
      <c r="H846" s="52" t="e">
        <f>E846/B846*100-100</f>
        <v>#DIV/0!</v>
      </c>
    </row>
    <row r="847" spans="1:8" ht="16.5" customHeight="1">
      <c r="A847" s="111" t="s">
        <v>206</v>
      </c>
      <c r="B847" s="112">
        <f>C847+D847</f>
        <v>0</v>
      </c>
      <c r="C847" s="232"/>
      <c r="D847" s="232"/>
      <c r="E847" s="112">
        <f t="shared" si="98"/>
        <v>0</v>
      </c>
      <c r="F847" s="232"/>
      <c r="G847" s="232"/>
      <c r="H847" s="52"/>
    </row>
    <row r="848" spans="1:8" ht="16.5" customHeight="1" hidden="1">
      <c r="A848" s="111" t="s">
        <v>207</v>
      </c>
      <c r="B848" s="112">
        <f>C848+D848</f>
        <v>0</v>
      </c>
      <c r="C848" s="232"/>
      <c r="D848" s="232"/>
      <c r="E848" s="112">
        <f t="shared" si="98"/>
        <v>0</v>
      </c>
      <c r="F848" s="232"/>
      <c r="G848" s="232"/>
      <c r="H848" s="52" t="e">
        <f>E848/B848*100-100</f>
        <v>#DIV/0!</v>
      </c>
    </row>
    <row r="849" spans="1:8" ht="19.5" customHeight="1">
      <c r="A849" s="111" t="s">
        <v>208</v>
      </c>
      <c r="B849" s="112">
        <f>C849+D849</f>
        <v>14</v>
      </c>
      <c r="C849" s="232">
        <v>14</v>
      </c>
      <c r="D849" s="232"/>
      <c r="E849" s="112">
        <f t="shared" si="98"/>
        <v>14</v>
      </c>
      <c r="F849" s="232">
        <v>14</v>
      </c>
      <c r="G849" s="232"/>
      <c r="H849" s="52">
        <f>E849/B849*100-100</f>
        <v>0</v>
      </c>
    </row>
    <row r="850" spans="1:8" ht="19.5" customHeight="1">
      <c r="A850" s="111" t="s">
        <v>209</v>
      </c>
      <c r="B850" s="112">
        <f>C850+D850</f>
        <v>20</v>
      </c>
      <c r="C850" s="232">
        <v>20</v>
      </c>
      <c r="D850" s="232"/>
      <c r="E850" s="112">
        <f t="shared" si="98"/>
        <v>21</v>
      </c>
      <c r="F850" s="232">
        <v>21</v>
      </c>
      <c r="G850" s="232"/>
      <c r="H850" s="52">
        <f>E850/B850*100-100</f>
        <v>5</v>
      </c>
    </row>
    <row r="851" spans="1:8" ht="19.5" customHeight="1">
      <c r="A851" s="261" t="s">
        <v>1428</v>
      </c>
      <c r="B851" s="112">
        <f>C851+D851</f>
        <v>251</v>
      </c>
      <c r="C851" s="112">
        <v>251</v>
      </c>
      <c r="D851" s="112"/>
      <c r="E851" s="112">
        <f t="shared" si="98"/>
        <v>290</v>
      </c>
      <c r="F851" s="112">
        <v>290</v>
      </c>
      <c r="G851" s="112"/>
      <c r="H851" s="52">
        <f>E851/B851*100-100</f>
        <v>15.537848605577693</v>
      </c>
    </row>
    <row r="852" spans="1:8" ht="16.5" customHeight="1" hidden="1">
      <c r="A852" s="111" t="s">
        <v>210</v>
      </c>
      <c r="B852" s="112">
        <f>C852+D852</f>
        <v>0</v>
      </c>
      <c r="C852" s="232"/>
      <c r="D852" s="232"/>
      <c r="E852" s="112">
        <f t="shared" si="98"/>
        <v>0</v>
      </c>
      <c r="F852" s="232"/>
      <c r="G852" s="232"/>
      <c r="H852" s="52" t="e">
        <f>E852/B852*100-100</f>
        <v>#DIV/0!</v>
      </c>
    </row>
    <row r="853" spans="1:8" ht="16.5" customHeight="1" hidden="1">
      <c r="A853" s="111" t="s">
        <v>211</v>
      </c>
      <c r="B853" s="112">
        <f>C853+D853</f>
        <v>0</v>
      </c>
      <c r="C853" s="232"/>
      <c r="D853" s="232"/>
      <c r="E853" s="112">
        <f t="shared" si="98"/>
        <v>0</v>
      </c>
      <c r="F853" s="232"/>
      <c r="G853" s="232"/>
      <c r="H853" s="52" t="e">
        <f>E853/B853*100-100</f>
        <v>#DIV/0!</v>
      </c>
    </row>
    <row r="854" spans="1:8" ht="16.5" customHeight="1" hidden="1">
      <c r="A854" s="111" t="s">
        <v>212</v>
      </c>
      <c r="B854" s="112">
        <f>C854+D854</f>
        <v>0</v>
      </c>
      <c r="C854" s="232"/>
      <c r="D854" s="232"/>
      <c r="E854" s="112">
        <f t="shared" si="98"/>
        <v>0</v>
      </c>
      <c r="F854" s="232"/>
      <c r="G854" s="232"/>
      <c r="H854" s="52" t="e">
        <f>E854/B854*100-100</f>
        <v>#DIV/0!</v>
      </c>
    </row>
    <row r="855" spans="1:8" ht="16.5" customHeight="1" hidden="1">
      <c r="A855" s="111" t="s">
        <v>213</v>
      </c>
      <c r="B855" s="112">
        <f>C855+D855</f>
        <v>0</v>
      </c>
      <c r="C855" s="112"/>
      <c r="D855" s="112"/>
      <c r="E855" s="112">
        <f t="shared" si="98"/>
        <v>0</v>
      </c>
      <c r="F855" s="112"/>
      <c r="G855" s="112"/>
      <c r="H855" s="52" t="e">
        <f>E855/B855*100-100</f>
        <v>#DIV/0!</v>
      </c>
    </row>
    <row r="856" spans="1:8" ht="16.5" customHeight="1" hidden="1">
      <c r="A856" s="111" t="s">
        <v>214</v>
      </c>
      <c r="B856" s="112">
        <f>C856+D856</f>
        <v>0</v>
      </c>
      <c r="C856" s="232"/>
      <c r="D856" s="232"/>
      <c r="E856" s="112">
        <f t="shared" si="98"/>
        <v>0</v>
      </c>
      <c r="F856" s="232"/>
      <c r="G856" s="232"/>
      <c r="H856" s="52" t="e">
        <f>E856/B856*100-100</f>
        <v>#DIV/0!</v>
      </c>
    </row>
    <row r="857" spans="1:8" ht="19.5" customHeight="1">
      <c r="A857" s="261" t="s">
        <v>1429</v>
      </c>
      <c r="B857" s="112">
        <f>C857+D857</f>
        <v>200</v>
      </c>
      <c r="C857" s="232">
        <v>200</v>
      </c>
      <c r="D857" s="232"/>
      <c r="E857" s="112">
        <f t="shared" si="98"/>
        <v>300</v>
      </c>
      <c r="F857" s="232">
        <v>300</v>
      </c>
      <c r="G857" s="232"/>
      <c r="H857" s="52">
        <f>E857/B857*100-100</f>
        <v>50</v>
      </c>
    </row>
    <row r="858" spans="1:8" ht="16.5" customHeight="1" hidden="1">
      <c r="A858" s="111" t="s">
        <v>215</v>
      </c>
      <c r="B858" s="112">
        <f>C858+D858</f>
        <v>0</v>
      </c>
      <c r="C858" s="232"/>
      <c r="D858" s="232"/>
      <c r="E858" s="112">
        <f t="shared" si="98"/>
        <v>0</v>
      </c>
      <c r="F858" s="232"/>
      <c r="G858" s="232"/>
      <c r="H858" s="52" t="e">
        <f>E858/B858*100-100</f>
        <v>#DIV/0!</v>
      </c>
    </row>
    <row r="859" spans="1:8" ht="16.5" customHeight="1" hidden="1">
      <c r="A859" s="111" t="s">
        <v>216</v>
      </c>
      <c r="B859" s="112">
        <f>C859+D859</f>
        <v>0</v>
      </c>
      <c r="C859" s="232"/>
      <c r="D859" s="232"/>
      <c r="E859" s="112">
        <f t="shared" si="98"/>
        <v>0</v>
      </c>
      <c r="F859" s="232"/>
      <c r="G859" s="232"/>
      <c r="H859" s="52" t="e">
        <f>E859/B859*100-100</f>
        <v>#DIV/0!</v>
      </c>
    </row>
    <row r="860" spans="1:8" ht="16.5" customHeight="1" hidden="1">
      <c r="A860" s="111" t="s">
        <v>217</v>
      </c>
      <c r="B860" s="112">
        <f>C860+D860</f>
        <v>0</v>
      </c>
      <c r="C860" s="232"/>
      <c r="D860" s="232"/>
      <c r="E860" s="112">
        <f t="shared" si="98"/>
        <v>0</v>
      </c>
      <c r="F860" s="232"/>
      <c r="G860" s="232"/>
      <c r="H860" s="52" t="e">
        <f>E860/B860*100-100</f>
        <v>#DIV/0!</v>
      </c>
    </row>
    <row r="861" spans="1:8" ht="16.5" customHeight="1" hidden="1">
      <c r="A861" s="111" t="s">
        <v>218</v>
      </c>
      <c r="B861" s="112">
        <f>C861+D861</f>
        <v>0</v>
      </c>
      <c r="C861" s="232"/>
      <c r="D861" s="232"/>
      <c r="E861" s="112">
        <f t="shared" si="98"/>
        <v>0</v>
      </c>
      <c r="F861" s="232"/>
      <c r="G861" s="232"/>
      <c r="H861" s="52" t="e">
        <f>E861/B861*100-100</f>
        <v>#DIV/0!</v>
      </c>
    </row>
    <row r="862" spans="1:8" ht="16.5" customHeight="1" hidden="1">
      <c r="A862" s="111" t="s">
        <v>219</v>
      </c>
      <c r="B862" s="112">
        <f>C862+D862</f>
        <v>0</v>
      </c>
      <c r="C862" s="232"/>
      <c r="D862" s="232"/>
      <c r="E862" s="112">
        <f t="shared" si="98"/>
        <v>0</v>
      </c>
      <c r="F862" s="232"/>
      <c r="G862" s="232"/>
      <c r="H862" s="52" t="e">
        <f>E862/B862*100-100</f>
        <v>#DIV/0!</v>
      </c>
    </row>
    <row r="863" spans="1:8" ht="16.5" customHeight="1" hidden="1">
      <c r="A863" s="111" t="s">
        <v>220</v>
      </c>
      <c r="B863" s="112">
        <f>C863+D863</f>
        <v>0</v>
      </c>
      <c r="C863" s="112"/>
      <c r="D863" s="112"/>
      <c r="E863" s="112">
        <f t="shared" si="98"/>
        <v>0</v>
      </c>
      <c r="F863" s="112"/>
      <c r="G863" s="112"/>
      <c r="H863" s="52" t="e">
        <f>E863/B863*100-100</f>
        <v>#DIV/0!</v>
      </c>
    </row>
    <row r="864" spans="1:8" ht="16.5" customHeight="1" hidden="1">
      <c r="A864" s="111" t="s">
        <v>221</v>
      </c>
      <c r="B864" s="112">
        <f>C864+D864</f>
        <v>0</v>
      </c>
      <c r="C864" s="232"/>
      <c r="D864" s="232"/>
      <c r="E864" s="112">
        <f t="shared" si="98"/>
        <v>0</v>
      </c>
      <c r="F864" s="232"/>
      <c r="G864" s="232"/>
      <c r="H864" s="52" t="e">
        <f>E864/B864*100-100</f>
        <v>#DIV/0!</v>
      </c>
    </row>
    <row r="865" spans="1:8" ht="19.5" customHeight="1">
      <c r="A865" s="261" t="s">
        <v>1430</v>
      </c>
      <c r="B865" s="112">
        <f>C865+D865</f>
        <v>185</v>
      </c>
      <c r="C865" s="112">
        <v>185</v>
      </c>
      <c r="D865" s="112"/>
      <c r="E865" s="112">
        <f t="shared" si="98"/>
        <v>199</v>
      </c>
      <c r="F865" s="112">
        <v>199</v>
      </c>
      <c r="G865" s="112"/>
      <c r="H865" s="52">
        <f>E865/B865*100-100</f>
        <v>7.567567567567551</v>
      </c>
    </row>
    <row r="866" spans="1:8" ht="16.5" customHeight="1">
      <c r="A866" s="261" t="s">
        <v>1462</v>
      </c>
      <c r="B866" s="112">
        <f>C866+D866</f>
        <v>0</v>
      </c>
      <c r="C866" s="232"/>
      <c r="D866" s="232"/>
      <c r="E866" s="112">
        <f t="shared" si="98"/>
        <v>0</v>
      </c>
      <c r="F866" s="232"/>
      <c r="G866" s="232"/>
      <c r="H866" s="52"/>
    </row>
    <row r="867" spans="1:8" ht="19.5" customHeight="1">
      <c r="A867" s="111" t="s">
        <v>222</v>
      </c>
      <c r="B867" s="110">
        <f aca="true" t="shared" si="100" ref="B867:G867">SUM(B868:B893)</f>
        <v>1284</v>
      </c>
      <c r="C867" s="110">
        <f t="shared" si="100"/>
        <v>1284</v>
      </c>
      <c r="D867" s="110"/>
      <c r="E867" s="110">
        <f t="shared" si="100"/>
        <v>1401</v>
      </c>
      <c r="F867" s="110">
        <f t="shared" si="100"/>
        <v>1401</v>
      </c>
      <c r="G867" s="110"/>
      <c r="H867" s="52">
        <f>E867/B867*100-100</f>
        <v>9.11214953271029</v>
      </c>
    </row>
    <row r="868" spans="1:8" ht="19.5" customHeight="1">
      <c r="A868" s="111" t="s">
        <v>801</v>
      </c>
      <c r="B868" s="112">
        <f>C868+D868</f>
        <v>131</v>
      </c>
      <c r="C868" s="112">
        <v>131</v>
      </c>
      <c r="D868" s="112"/>
      <c r="E868" s="112">
        <f t="shared" si="98"/>
        <v>151</v>
      </c>
      <c r="F868" s="112">
        <v>151</v>
      </c>
      <c r="G868" s="112"/>
      <c r="H868" s="52">
        <f>E868/B868*100-100</f>
        <v>15.267175572519093</v>
      </c>
    </row>
    <row r="869" spans="1:8" ht="16.5" customHeight="1" hidden="1">
      <c r="A869" s="111" t="s">
        <v>802</v>
      </c>
      <c r="B869" s="112">
        <f>C869+D869</f>
        <v>0</v>
      </c>
      <c r="C869" s="232"/>
      <c r="D869" s="232"/>
      <c r="E869" s="112">
        <f t="shared" si="98"/>
        <v>0</v>
      </c>
      <c r="F869" s="232"/>
      <c r="G869" s="232"/>
      <c r="H869" s="52" t="e">
        <f>E869/B869*100-100</f>
        <v>#DIV/0!</v>
      </c>
    </row>
    <row r="870" spans="1:8" ht="16.5" customHeight="1" hidden="1">
      <c r="A870" s="111" t="s">
        <v>803</v>
      </c>
      <c r="B870" s="112">
        <f>C870+D870</f>
        <v>0</v>
      </c>
      <c r="C870" s="232"/>
      <c r="D870" s="232"/>
      <c r="E870" s="112">
        <f t="shared" si="98"/>
        <v>0</v>
      </c>
      <c r="F870" s="232"/>
      <c r="G870" s="232"/>
      <c r="H870" s="52" t="e">
        <f>E870/B870*100-100</f>
        <v>#DIV/0!</v>
      </c>
    </row>
    <row r="871" spans="1:8" ht="19.5" customHeight="1">
      <c r="A871" s="111" t="s">
        <v>223</v>
      </c>
      <c r="B871" s="112">
        <f>C871+D871</f>
        <v>49</v>
      </c>
      <c r="C871" s="232">
        <v>49</v>
      </c>
      <c r="D871" s="232"/>
      <c r="E871" s="112">
        <f t="shared" si="98"/>
        <v>51</v>
      </c>
      <c r="F871" s="232">
        <v>51</v>
      </c>
      <c r="G871" s="232"/>
      <c r="H871" s="52">
        <f>E871/B871*100-100</f>
        <v>4.081632653061234</v>
      </c>
    </row>
    <row r="872" spans="1:8" ht="19.5" customHeight="1">
      <c r="A872" s="261" t="s">
        <v>1431</v>
      </c>
      <c r="B872" s="112">
        <f>C872+D872</f>
        <v>0</v>
      </c>
      <c r="C872" s="232"/>
      <c r="D872" s="232"/>
      <c r="E872" s="112">
        <f t="shared" si="98"/>
        <v>0</v>
      </c>
      <c r="F872" s="232"/>
      <c r="G872" s="232"/>
      <c r="H872" s="52" t="e">
        <f>E872/B872*100-100</f>
        <v>#DIV/0!</v>
      </c>
    </row>
    <row r="873" spans="1:8" ht="19.5" customHeight="1">
      <c r="A873" s="111" t="s">
        <v>225</v>
      </c>
      <c r="B873" s="112">
        <f>C873+D873</f>
        <v>258</v>
      </c>
      <c r="C873" s="112">
        <v>258</v>
      </c>
      <c r="D873" s="112"/>
      <c r="E873" s="112">
        <f t="shared" si="98"/>
        <v>262</v>
      </c>
      <c r="F873" s="112">
        <v>262</v>
      </c>
      <c r="G873" s="112"/>
      <c r="H873" s="52">
        <f>E873/B873*100-100</f>
        <v>1.5503875968992276</v>
      </c>
    </row>
    <row r="874" spans="1:8" ht="16.5" customHeight="1" hidden="1">
      <c r="A874" s="111" t="s">
        <v>226</v>
      </c>
      <c r="B874" s="112">
        <f>C874+D874</f>
        <v>0</v>
      </c>
      <c r="C874" s="232"/>
      <c r="D874" s="232"/>
      <c r="E874" s="112">
        <f t="shared" si="98"/>
        <v>0</v>
      </c>
      <c r="F874" s="232"/>
      <c r="G874" s="232"/>
      <c r="H874" s="52" t="e">
        <f>E874/B874*100-100</f>
        <v>#DIV/0!</v>
      </c>
    </row>
    <row r="875" spans="1:8" ht="16.5" customHeight="1" hidden="1">
      <c r="A875" s="111" t="s">
        <v>227</v>
      </c>
      <c r="B875" s="112">
        <f>C875+D875</f>
        <v>0</v>
      </c>
      <c r="C875" s="232"/>
      <c r="D875" s="232"/>
      <c r="E875" s="112">
        <f t="shared" si="98"/>
        <v>0</v>
      </c>
      <c r="F875" s="232"/>
      <c r="G875" s="232"/>
      <c r="H875" s="52" t="e">
        <f>E875/B875*100-100</f>
        <v>#DIV/0!</v>
      </c>
    </row>
    <row r="876" spans="1:8" ht="19.5" customHeight="1">
      <c r="A876" s="111" t="s">
        <v>228</v>
      </c>
      <c r="B876" s="112">
        <f>C876+D876</f>
        <v>90</v>
      </c>
      <c r="C876" s="112">
        <v>90</v>
      </c>
      <c r="D876" s="112"/>
      <c r="E876" s="112">
        <f t="shared" si="98"/>
        <v>103</v>
      </c>
      <c r="F876" s="112">
        <v>103</v>
      </c>
      <c r="G876" s="112"/>
      <c r="H876" s="52">
        <f>E876/B876*100-100</f>
        <v>14.444444444444443</v>
      </c>
    </row>
    <row r="877" spans="1:8" ht="19.5" customHeight="1">
      <c r="A877" s="111" t="s">
        <v>229</v>
      </c>
      <c r="B877" s="112">
        <f>C877+D877</f>
        <v>191</v>
      </c>
      <c r="C877" s="112">
        <v>191</v>
      </c>
      <c r="D877" s="112"/>
      <c r="E877" s="112">
        <f t="shared" si="98"/>
        <v>188</v>
      </c>
      <c r="F877" s="112">
        <v>188</v>
      </c>
      <c r="G877" s="112"/>
      <c r="H877" s="52">
        <f>E877/B877*100-100</f>
        <v>-1.5706806282722425</v>
      </c>
    </row>
    <row r="878" spans="1:8" ht="19.5" customHeight="1">
      <c r="A878" s="111" t="s">
        <v>230</v>
      </c>
      <c r="B878" s="112">
        <f>C878+D878</f>
        <v>46</v>
      </c>
      <c r="C878" s="112">
        <v>46</v>
      </c>
      <c r="D878" s="112"/>
      <c r="E878" s="112">
        <f t="shared" si="98"/>
        <v>47</v>
      </c>
      <c r="F878" s="112">
        <v>47</v>
      </c>
      <c r="G878" s="112"/>
      <c r="H878" s="52">
        <f>E878/B878*100-100</f>
        <v>2.173913043478265</v>
      </c>
    </row>
    <row r="879" spans="1:8" ht="19.5" customHeight="1" hidden="1">
      <c r="A879" s="111" t="s">
        <v>231</v>
      </c>
      <c r="B879" s="112">
        <f>C879+D879</f>
        <v>0</v>
      </c>
      <c r="C879" s="232"/>
      <c r="D879" s="232"/>
      <c r="E879" s="112">
        <f t="shared" si="98"/>
        <v>0</v>
      </c>
      <c r="F879" s="232"/>
      <c r="G879" s="232"/>
      <c r="H879" s="52" t="e">
        <f>E879/B879*100-100</f>
        <v>#DIV/0!</v>
      </c>
    </row>
    <row r="880" spans="1:8" ht="16.5" customHeight="1" hidden="1">
      <c r="A880" s="111" t="s">
        <v>232</v>
      </c>
      <c r="B880" s="112">
        <f>C880+D880</f>
        <v>0</v>
      </c>
      <c r="C880" s="232"/>
      <c r="D880" s="232"/>
      <c r="E880" s="112">
        <f t="shared" si="98"/>
        <v>0</v>
      </c>
      <c r="F880" s="232"/>
      <c r="G880" s="232"/>
      <c r="H880" s="52" t="e">
        <f>E880/B880*100-100</f>
        <v>#DIV/0!</v>
      </c>
    </row>
    <row r="881" spans="1:8" ht="19.5" customHeight="1">
      <c r="A881" s="111" t="s">
        <v>233</v>
      </c>
      <c r="B881" s="112">
        <f>C881+D881</f>
        <v>166</v>
      </c>
      <c r="C881" s="112">
        <v>166</v>
      </c>
      <c r="D881" s="112"/>
      <c r="E881" s="112">
        <f t="shared" si="98"/>
        <v>170</v>
      </c>
      <c r="F881" s="112">
        <v>170</v>
      </c>
      <c r="G881" s="112"/>
      <c r="H881" s="52">
        <f>E881/B881*100-100</f>
        <v>2.409638554216869</v>
      </c>
    </row>
    <row r="882" spans="1:8" ht="19.5" customHeight="1">
      <c r="A882" s="111" t="s">
        <v>234</v>
      </c>
      <c r="B882" s="112">
        <f>C882+D882</f>
        <v>37</v>
      </c>
      <c r="C882" s="232">
        <v>37</v>
      </c>
      <c r="D882" s="232"/>
      <c r="E882" s="112">
        <f aca="true" t="shared" si="101" ref="E882:E945">F882+G882</f>
        <v>40</v>
      </c>
      <c r="F882" s="232">
        <v>40</v>
      </c>
      <c r="G882" s="232"/>
      <c r="H882" s="52">
        <f>E882/B882*100-100</f>
        <v>8.108108108108112</v>
      </c>
    </row>
    <row r="883" spans="1:8" ht="16.5" customHeight="1">
      <c r="A883" s="111" t="s">
        <v>235</v>
      </c>
      <c r="B883" s="112">
        <f>C883+D883</f>
        <v>0</v>
      </c>
      <c r="C883" s="112"/>
      <c r="D883" s="112"/>
      <c r="E883" s="112">
        <f t="shared" si="101"/>
        <v>0</v>
      </c>
      <c r="F883" s="112"/>
      <c r="G883" s="112"/>
      <c r="H883" s="52"/>
    </row>
    <row r="884" spans="1:8" ht="19.5" customHeight="1" hidden="1">
      <c r="A884" s="111" t="s">
        <v>236</v>
      </c>
      <c r="B884" s="112">
        <f>C884+D884</f>
        <v>0</v>
      </c>
      <c r="C884" s="112"/>
      <c r="D884" s="112"/>
      <c r="E884" s="112">
        <f t="shared" si="101"/>
        <v>0</v>
      </c>
      <c r="F884" s="112"/>
      <c r="G884" s="112"/>
      <c r="H884" s="52" t="e">
        <f>E884/B884*100-100</f>
        <v>#DIV/0!</v>
      </c>
    </row>
    <row r="885" spans="1:8" ht="16.5" customHeight="1" hidden="1">
      <c r="A885" s="111" t="s">
        <v>237</v>
      </c>
      <c r="B885" s="112">
        <f>C885+D885</f>
        <v>0</v>
      </c>
      <c r="C885" s="232"/>
      <c r="D885" s="232"/>
      <c r="E885" s="112">
        <f t="shared" si="101"/>
        <v>0</v>
      </c>
      <c r="F885" s="232"/>
      <c r="G885" s="232"/>
      <c r="H885" s="52" t="e">
        <f>E885/B885*100-100</f>
        <v>#DIV/0!</v>
      </c>
    </row>
    <row r="886" spans="1:8" ht="16.5" customHeight="1">
      <c r="A886" s="111" t="s">
        <v>238</v>
      </c>
      <c r="B886" s="112">
        <f>C886+D886</f>
        <v>9</v>
      </c>
      <c r="C886" s="112">
        <v>9</v>
      </c>
      <c r="D886" s="112"/>
      <c r="E886" s="112">
        <f t="shared" si="101"/>
        <v>9</v>
      </c>
      <c r="F886" s="112">
        <v>9</v>
      </c>
      <c r="G886" s="112"/>
      <c r="H886" s="52"/>
    </row>
    <row r="887" spans="1:8" ht="19.5" customHeight="1">
      <c r="A887" s="111" t="s">
        <v>239</v>
      </c>
      <c r="B887" s="112">
        <f>C887+D887</f>
        <v>27</v>
      </c>
      <c r="C887" s="232">
        <v>27</v>
      </c>
      <c r="D887" s="232"/>
      <c r="E887" s="112">
        <f t="shared" si="101"/>
        <v>30</v>
      </c>
      <c r="F887" s="232">
        <v>30</v>
      </c>
      <c r="G887" s="232"/>
      <c r="H887" s="52">
        <f>E887/B887*100-100</f>
        <v>11.111111111111114</v>
      </c>
    </row>
    <row r="888" spans="1:8" ht="16.5" customHeight="1" hidden="1">
      <c r="A888" s="111" t="s">
        <v>240</v>
      </c>
      <c r="B888" s="112">
        <f>C888+D888</f>
        <v>0</v>
      </c>
      <c r="C888" s="232"/>
      <c r="D888" s="232"/>
      <c r="E888" s="112">
        <f t="shared" si="101"/>
        <v>0</v>
      </c>
      <c r="F888" s="232"/>
      <c r="G888" s="232"/>
      <c r="H888" s="52" t="e">
        <f>E888/B888*100-100</f>
        <v>#DIV/0!</v>
      </c>
    </row>
    <row r="889" spans="1:8" ht="16.5" customHeight="1" hidden="1">
      <c r="A889" s="111" t="s">
        <v>241</v>
      </c>
      <c r="B889" s="112">
        <f>C889+D889</f>
        <v>0</v>
      </c>
      <c r="C889" s="232"/>
      <c r="D889" s="232"/>
      <c r="E889" s="112">
        <f t="shared" si="101"/>
        <v>0</v>
      </c>
      <c r="F889" s="232"/>
      <c r="G889" s="232"/>
      <c r="H889" s="52" t="e">
        <f>E889/B889*100-100</f>
        <v>#DIV/0!</v>
      </c>
    </row>
    <row r="890" spans="1:8" ht="16.5" customHeight="1" hidden="1">
      <c r="A890" s="111" t="s">
        <v>215</v>
      </c>
      <c r="B890" s="112">
        <f>C890+D890</f>
        <v>0</v>
      </c>
      <c r="C890" s="112"/>
      <c r="D890" s="112"/>
      <c r="E890" s="112">
        <f t="shared" si="101"/>
        <v>0</v>
      </c>
      <c r="F890" s="112"/>
      <c r="G890" s="112"/>
      <c r="H890" s="52" t="e">
        <f>E890/B890*100-100</f>
        <v>#DIV/0!</v>
      </c>
    </row>
    <row r="891" spans="1:8" ht="16.5" customHeight="1" hidden="1">
      <c r="A891" s="111" t="s">
        <v>242</v>
      </c>
      <c r="B891" s="112">
        <f>C891+D891</f>
        <v>0</v>
      </c>
      <c r="C891" s="112"/>
      <c r="D891" s="112"/>
      <c r="E891" s="112">
        <f t="shared" si="101"/>
        <v>0</v>
      </c>
      <c r="F891" s="112"/>
      <c r="G891" s="112"/>
      <c r="H891" s="52" t="e">
        <f>E891/B891*100-100</f>
        <v>#DIV/0!</v>
      </c>
    </row>
    <row r="892" spans="1:8" ht="16.5" customHeight="1">
      <c r="A892" s="111" t="s">
        <v>243</v>
      </c>
      <c r="B892" s="112">
        <f>C892+D892</f>
        <v>0</v>
      </c>
      <c r="C892" s="112"/>
      <c r="D892" s="112"/>
      <c r="E892" s="112">
        <f t="shared" si="101"/>
        <v>0</v>
      </c>
      <c r="F892" s="112"/>
      <c r="G892" s="112"/>
      <c r="H892" s="52"/>
    </row>
    <row r="893" spans="1:8" ht="19.5" customHeight="1">
      <c r="A893" s="111" t="s">
        <v>244</v>
      </c>
      <c r="B893" s="112">
        <f>C893+D893</f>
        <v>280</v>
      </c>
      <c r="C893" s="232">
        <v>280</v>
      </c>
      <c r="D893" s="232"/>
      <c r="E893" s="112">
        <f t="shared" si="101"/>
        <v>350</v>
      </c>
      <c r="F893" s="232">
        <v>350</v>
      </c>
      <c r="G893" s="232"/>
      <c r="H893" s="52">
        <f>E893/B893*100-100</f>
        <v>25</v>
      </c>
    </row>
    <row r="894" spans="1:8" ht="16.5" customHeight="1" hidden="1">
      <c r="A894" s="111" t="s">
        <v>245</v>
      </c>
      <c r="B894" s="112">
        <f>C894+D894</f>
        <v>0</v>
      </c>
      <c r="C894" s="233"/>
      <c r="D894" s="233"/>
      <c r="E894" s="112">
        <f t="shared" si="101"/>
        <v>0</v>
      </c>
      <c r="F894" s="233"/>
      <c r="G894" s="233"/>
      <c r="H894" s="52" t="e">
        <f>E894/B894*100-100</f>
        <v>#DIV/0!</v>
      </c>
    </row>
    <row r="895" spans="1:8" ht="16.5" customHeight="1" hidden="1">
      <c r="A895" s="111" t="s">
        <v>801</v>
      </c>
      <c r="B895" s="112">
        <f>C895+D895</f>
        <v>0</v>
      </c>
      <c r="C895" s="232"/>
      <c r="D895" s="232"/>
      <c r="E895" s="112">
        <f t="shared" si="101"/>
        <v>0</v>
      </c>
      <c r="F895" s="232"/>
      <c r="G895" s="232"/>
      <c r="H895" s="52" t="e">
        <f>E895/B895*100-100</f>
        <v>#DIV/0!</v>
      </c>
    </row>
    <row r="896" spans="1:8" ht="16.5" customHeight="1" hidden="1">
      <c r="A896" s="111" t="s">
        <v>802</v>
      </c>
      <c r="B896" s="112">
        <f>C896+D896</f>
        <v>0</v>
      </c>
      <c r="C896" s="232"/>
      <c r="D896" s="232"/>
      <c r="E896" s="112">
        <f t="shared" si="101"/>
        <v>0</v>
      </c>
      <c r="F896" s="232"/>
      <c r="G896" s="232"/>
      <c r="H896" s="52" t="e">
        <f>E896/B896*100-100</f>
        <v>#DIV/0!</v>
      </c>
    </row>
    <row r="897" spans="1:8" ht="16.5" customHeight="1" hidden="1">
      <c r="A897" s="111" t="s">
        <v>803</v>
      </c>
      <c r="B897" s="112">
        <f>C897+D897</f>
        <v>0</v>
      </c>
      <c r="C897" s="232"/>
      <c r="D897" s="232"/>
      <c r="E897" s="112">
        <f t="shared" si="101"/>
        <v>0</v>
      </c>
      <c r="F897" s="232"/>
      <c r="G897" s="232"/>
      <c r="H897" s="52" t="e">
        <f>E897/B897*100-100</f>
        <v>#DIV/0!</v>
      </c>
    </row>
    <row r="898" spans="1:8" ht="16.5" customHeight="1" hidden="1">
      <c r="A898" s="111" t="s">
        <v>246</v>
      </c>
      <c r="B898" s="112">
        <f>C898+D898</f>
        <v>0</v>
      </c>
      <c r="C898" s="232"/>
      <c r="D898" s="232"/>
      <c r="E898" s="112">
        <f t="shared" si="101"/>
        <v>0</v>
      </c>
      <c r="F898" s="232"/>
      <c r="G898" s="232"/>
      <c r="H898" s="52" t="e">
        <f>E898/B898*100-100</f>
        <v>#DIV/0!</v>
      </c>
    </row>
    <row r="899" spans="1:8" ht="16.5" customHeight="1" hidden="1">
      <c r="A899" s="111" t="s">
        <v>247</v>
      </c>
      <c r="B899" s="112">
        <f>C899+D899</f>
        <v>0</v>
      </c>
      <c r="C899" s="232"/>
      <c r="D899" s="232"/>
      <c r="E899" s="112">
        <f t="shared" si="101"/>
        <v>0</v>
      </c>
      <c r="F899" s="232"/>
      <c r="G899" s="232"/>
      <c r="H899" s="52" t="e">
        <f>E899/B899*100-100</f>
        <v>#DIV/0!</v>
      </c>
    </row>
    <row r="900" spans="1:8" ht="16.5" customHeight="1" hidden="1">
      <c r="A900" s="111" t="s">
        <v>248</v>
      </c>
      <c r="B900" s="112">
        <f>C900+D900</f>
        <v>0</v>
      </c>
      <c r="C900" s="232"/>
      <c r="D900" s="232"/>
      <c r="E900" s="112">
        <f t="shared" si="101"/>
        <v>0</v>
      </c>
      <c r="F900" s="232"/>
      <c r="G900" s="232"/>
      <c r="H900" s="52" t="e">
        <f>E900/B900*100-100</f>
        <v>#DIV/0!</v>
      </c>
    </row>
    <row r="901" spans="1:8" ht="16.5" customHeight="1" hidden="1">
      <c r="A901" s="111" t="s">
        <v>249</v>
      </c>
      <c r="B901" s="112">
        <f>C901+D901</f>
        <v>0</v>
      </c>
      <c r="C901" s="232"/>
      <c r="D901" s="232"/>
      <c r="E901" s="112">
        <f t="shared" si="101"/>
        <v>0</v>
      </c>
      <c r="F901" s="232"/>
      <c r="G901" s="232"/>
      <c r="H901" s="52" t="e">
        <f>E901/B901*100-100</f>
        <v>#DIV/0!</v>
      </c>
    </row>
    <row r="902" spans="1:8" ht="16.5" customHeight="1" hidden="1">
      <c r="A902" s="111" t="s">
        <v>250</v>
      </c>
      <c r="B902" s="112">
        <f>C902+D902</f>
        <v>0</v>
      </c>
      <c r="C902" s="232"/>
      <c r="D902" s="232"/>
      <c r="E902" s="112">
        <f t="shared" si="101"/>
        <v>0</v>
      </c>
      <c r="F902" s="232"/>
      <c r="G902" s="232"/>
      <c r="H902" s="52" t="e">
        <f>E902/B902*100-100</f>
        <v>#DIV/0!</v>
      </c>
    </row>
    <row r="903" spans="1:8" ht="16.5" customHeight="1" hidden="1">
      <c r="A903" s="111" t="s">
        <v>251</v>
      </c>
      <c r="B903" s="112">
        <f>C903+D903</f>
        <v>0</v>
      </c>
      <c r="C903" s="232"/>
      <c r="D903" s="232"/>
      <c r="E903" s="112">
        <f t="shared" si="101"/>
        <v>0</v>
      </c>
      <c r="F903" s="232"/>
      <c r="G903" s="232"/>
      <c r="H903" s="52" t="e">
        <f>E903/B903*100-100</f>
        <v>#DIV/0!</v>
      </c>
    </row>
    <row r="904" spans="1:8" ht="16.5" customHeight="1" hidden="1">
      <c r="A904" s="111" t="s">
        <v>252</v>
      </c>
      <c r="B904" s="112">
        <f>C904+D904</f>
        <v>0</v>
      </c>
      <c r="C904" s="232"/>
      <c r="D904" s="232"/>
      <c r="E904" s="112">
        <f t="shared" si="101"/>
        <v>0</v>
      </c>
      <c r="F904" s="232"/>
      <c r="G904" s="232"/>
      <c r="H904" s="52" t="e">
        <f>E904/B904*100-100</f>
        <v>#DIV/0!</v>
      </c>
    </row>
    <row r="905" spans="1:8" ht="19.5" customHeight="1">
      <c r="A905" s="111" t="s">
        <v>253</v>
      </c>
      <c r="B905" s="110">
        <f aca="true" t="shared" si="102" ref="B905:G905">SUM(B906:B915)</f>
        <v>5664</v>
      </c>
      <c r="C905" s="110">
        <f t="shared" si="102"/>
        <v>5664</v>
      </c>
      <c r="D905" s="110"/>
      <c r="E905" s="110">
        <f t="shared" si="102"/>
        <v>4005</v>
      </c>
      <c r="F905" s="110">
        <f t="shared" si="102"/>
        <v>4005</v>
      </c>
      <c r="G905" s="110"/>
      <c r="H905" s="52">
        <f>E905/B905*100-100</f>
        <v>-29.29025423728814</v>
      </c>
    </row>
    <row r="906" spans="1:8" ht="19.5" customHeight="1">
      <c r="A906" s="111" t="s">
        <v>801</v>
      </c>
      <c r="B906" s="112">
        <f>C906+D906</f>
        <v>175</v>
      </c>
      <c r="C906" s="112">
        <v>175</v>
      </c>
      <c r="D906" s="112"/>
      <c r="E906" s="112">
        <f t="shared" si="101"/>
        <v>147</v>
      </c>
      <c r="F906" s="112">
        <v>147</v>
      </c>
      <c r="G906" s="112"/>
      <c r="H906" s="52">
        <f>E906/B906*100-100</f>
        <v>-16</v>
      </c>
    </row>
    <row r="907" spans="1:8" ht="16.5" customHeight="1" hidden="1">
      <c r="A907" s="111" t="s">
        <v>802</v>
      </c>
      <c r="B907" s="112">
        <f>C907+D907</f>
        <v>0</v>
      </c>
      <c r="C907" s="232"/>
      <c r="D907" s="232"/>
      <c r="E907" s="112">
        <f t="shared" si="101"/>
        <v>0</v>
      </c>
      <c r="F907" s="232"/>
      <c r="G907" s="232"/>
      <c r="H907" s="52" t="e">
        <f>E907/B907*100-100</f>
        <v>#DIV/0!</v>
      </c>
    </row>
    <row r="908" spans="1:8" ht="16.5" customHeight="1" hidden="1">
      <c r="A908" s="111" t="s">
        <v>803</v>
      </c>
      <c r="B908" s="112">
        <f>C908+D908</f>
        <v>0</v>
      </c>
      <c r="C908" s="232"/>
      <c r="D908" s="232"/>
      <c r="E908" s="112">
        <f t="shared" si="101"/>
        <v>0</v>
      </c>
      <c r="F908" s="232"/>
      <c r="G908" s="232"/>
      <c r="H908" s="52" t="e">
        <f>E908/B908*100-100</f>
        <v>#DIV/0!</v>
      </c>
    </row>
    <row r="909" spans="1:8" ht="19.5" customHeight="1">
      <c r="A909" s="111" t="s">
        <v>254</v>
      </c>
      <c r="B909" s="112">
        <f>C909+D909</f>
        <v>1200</v>
      </c>
      <c r="C909" s="112">
        <v>1200</v>
      </c>
      <c r="D909" s="112"/>
      <c r="E909" s="112">
        <f t="shared" si="101"/>
        <v>1440</v>
      </c>
      <c r="F909" s="112">
        <v>1440</v>
      </c>
      <c r="G909" s="112"/>
      <c r="H909" s="52">
        <f>E909/B909*100-100</f>
        <v>20</v>
      </c>
    </row>
    <row r="910" spans="1:8" ht="19.5" customHeight="1">
      <c r="A910" s="111" t="s">
        <v>255</v>
      </c>
      <c r="B910" s="112">
        <f>C910+D910</f>
        <v>500</v>
      </c>
      <c r="C910" s="232">
        <v>500</v>
      </c>
      <c r="D910" s="232"/>
      <c r="E910" s="112">
        <f t="shared" si="101"/>
        <v>500</v>
      </c>
      <c r="F910" s="232">
        <v>500</v>
      </c>
      <c r="G910" s="232"/>
      <c r="H910" s="52"/>
    </row>
    <row r="911" spans="1:8" ht="16.5" customHeight="1">
      <c r="A911" s="111" t="s">
        <v>256</v>
      </c>
      <c r="B911" s="112">
        <f>C911+D911</f>
        <v>100</v>
      </c>
      <c r="C911" s="232">
        <v>100</v>
      </c>
      <c r="D911" s="232"/>
      <c r="E911" s="112">
        <f t="shared" si="101"/>
        <v>100</v>
      </c>
      <c r="F911" s="232">
        <v>100</v>
      </c>
      <c r="G911" s="232"/>
      <c r="H911" s="52"/>
    </row>
    <row r="912" spans="1:8" ht="18" customHeight="1" hidden="1">
      <c r="A912" s="111" t="s">
        <v>257</v>
      </c>
      <c r="B912" s="112">
        <f>C912+D912</f>
        <v>0</v>
      </c>
      <c r="C912" s="232"/>
      <c r="D912" s="232"/>
      <c r="E912" s="112">
        <f t="shared" si="101"/>
        <v>0</v>
      </c>
      <c r="F912" s="232"/>
      <c r="G912" s="232"/>
      <c r="H912" s="52" t="e">
        <f>E912/B912*100-100</f>
        <v>#DIV/0!</v>
      </c>
    </row>
    <row r="913" spans="1:8" ht="18" customHeight="1" hidden="1">
      <c r="A913" s="111" t="s">
        <v>258</v>
      </c>
      <c r="B913" s="112">
        <f>C913+D913</f>
        <v>0</v>
      </c>
      <c r="C913" s="232"/>
      <c r="D913" s="232"/>
      <c r="E913" s="112">
        <f t="shared" si="101"/>
        <v>0</v>
      </c>
      <c r="F913" s="232"/>
      <c r="G913" s="232"/>
      <c r="H913" s="52" t="e">
        <f>E913/B913*100-100</f>
        <v>#DIV/0!</v>
      </c>
    </row>
    <row r="914" spans="1:8" ht="19.5" customHeight="1">
      <c r="A914" s="111" t="s">
        <v>259</v>
      </c>
      <c r="B914" s="112">
        <f>C914+D914</f>
        <v>88</v>
      </c>
      <c r="C914" s="232">
        <v>88</v>
      </c>
      <c r="D914" s="232"/>
      <c r="E914" s="112">
        <f t="shared" si="101"/>
        <v>107</v>
      </c>
      <c r="F914" s="232">
        <v>107</v>
      </c>
      <c r="G914" s="232"/>
      <c r="H914" s="52">
        <f>E914/B914*100-100</f>
        <v>21.59090909090908</v>
      </c>
    </row>
    <row r="915" spans="1:8" ht="19.5" customHeight="1">
      <c r="A915" s="111" t="s">
        <v>260</v>
      </c>
      <c r="B915" s="112">
        <f>C915+D915</f>
        <v>3601</v>
      </c>
      <c r="C915" s="112">
        <v>3601</v>
      </c>
      <c r="D915" s="112"/>
      <c r="E915" s="112">
        <f t="shared" si="101"/>
        <v>1711</v>
      </c>
      <c r="F915" s="112">
        <v>1711</v>
      </c>
      <c r="G915" s="112"/>
      <c r="H915" s="52">
        <f>E915/B915*100-100</f>
        <v>-52.485420716467644</v>
      </c>
    </row>
    <row r="916" spans="1:8" ht="19.5" customHeight="1">
      <c r="A916" s="111" t="s">
        <v>261</v>
      </c>
      <c r="B916" s="110">
        <f aca="true" t="shared" si="103" ref="B916:G916">SUM(B917:B921)</f>
        <v>11</v>
      </c>
      <c r="C916" s="110">
        <f t="shared" si="103"/>
        <v>11</v>
      </c>
      <c r="D916" s="110"/>
      <c r="E916" s="110">
        <f t="shared" si="103"/>
        <v>9</v>
      </c>
      <c r="F916" s="110">
        <f t="shared" si="103"/>
        <v>9</v>
      </c>
      <c r="G916" s="110"/>
      <c r="H916" s="52">
        <f>E916/B916*100-100</f>
        <v>-18.181818181818173</v>
      </c>
    </row>
    <row r="917" spans="1:8" ht="16.5" customHeight="1" hidden="1">
      <c r="A917" s="111" t="s">
        <v>1033</v>
      </c>
      <c r="B917" s="112">
        <f>C917+D917</f>
        <v>0</v>
      </c>
      <c r="C917" s="232"/>
      <c r="D917" s="232"/>
      <c r="E917" s="112">
        <f t="shared" si="101"/>
        <v>0</v>
      </c>
      <c r="F917" s="232"/>
      <c r="G917" s="232"/>
      <c r="H917" s="52" t="e">
        <f>E917/B917*100-100</f>
        <v>#DIV/0!</v>
      </c>
    </row>
    <row r="918" spans="1:8" ht="16.5" customHeight="1">
      <c r="A918" s="111" t="s">
        <v>262</v>
      </c>
      <c r="B918" s="112">
        <f>C918+D918</f>
        <v>0</v>
      </c>
      <c r="C918" s="112"/>
      <c r="D918" s="112"/>
      <c r="E918" s="112">
        <f t="shared" si="101"/>
        <v>0</v>
      </c>
      <c r="F918" s="112"/>
      <c r="G918" s="112"/>
      <c r="H918" s="52"/>
    </row>
    <row r="919" spans="1:8" ht="16.5" customHeight="1">
      <c r="A919" s="111" t="s">
        <v>676</v>
      </c>
      <c r="B919" s="112">
        <f>C919+D919</f>
        <v>0</v>
      </c>
      <c r="C919" s="232"/>
      <c r="D919" s="232"/>
      <c r="E919" s="112">
        <f t="shared" si="101"/>
        <v>0</v>
      </c>
      <c r="F919" s="232"/>
      <c r="G919" s="232"/>
      <c r="H919" s="52"/>
    </row>
    <row r="920" spans="1:8" ht="16.5" customHeight="1" hidden="1">
      <c r="A920" s="111" t="s">
        <v>263</v>
      </c>
      <c r="B920" s="112">
        <f>C920+D920</f>
        <v>0</v>
      </c>
      <c r="C920" s="232"/>
      <c r="D920" s="232"/>
      <c r="E920" s="112">
        <f t="shared" si="101"/>
        <v>0</v>
      </c>
      <c r="F920" s="232"/>
      <c r="G920" s="232"/>
      <c r="H920" s="52" t="e">
        <f>E920/B920*100-100</f>
        <v>#DIV/0!</v>
      </c>
    </row>
    <row r="921" spans="1:8" ht="19.5" customHeight="1">
      <c r="A921" s="111" t="s">
        <v>264</v>
      </c>
      <c r="B921" s="112">
        <f>C921+D921</f>
        <v>11</v>
      </c>
      <c r="C921" s="232">
        <v>11</v>
      </c>
      <c r="D921" s="232"/>
      <c r="E921" s="112">
        <f t="shared" si="101"/>
        <v>9</v>
      </c>
      <c r="F921" s="232">
        <v>9</v>
      </c>
      <c r="G921" s="232"/>
      <c r="H921" s="52">
        <f>E921/B921*100-100</f>
        <v>-18.181818181818173</v>
      </c>
    </row>
    <row r="922" spans="1:8" ht="19.5" customHeight="1">
      <c r="A922" s="111" t="s">
        <v>265</v>
      </c>
      <c r="B922" s="110">
        <f aca="true" t="shared" si="104" ref="B922:G922">SUM(B923:B928)</f>
        <v>3983</v>
      </c>
      <c r="C922" s="110">
        <f t="shared" si="104"/>
        <v>3983</v>
      </c>
      <c r="D922" s="110"/>
      <c r="E922" s="110">
        <f t="shared" si="104"/>
        <v>4389</v>
      </c>
      <c r="F922" s="110">
        <f t="shared" si="104"/>
        <v>4389</v>
      </c>
      <c r="G922" s="110"/>
      <c r="H922" s="52">
        <f>E922/B922*100-100</f>
        <v>10.1933216168717</v>
      </c>
    </row>
    <row r="923" spans="1:8" ht="16.5" customHeight="1">
      <c r="A923" s="111" t="s">
        <v>266</v>
      </c>
      <c r="B923" s="112">
        <f>C923+D923</f>
        <v>0</v>
      </c>
      <c r="C923" s="112"/>
      <c r="D923" s="112"/>
      <c r="E923" s="112">
        <f t="shared" si="101"/>
        <v>0</v>
      </c>
      <c r="F923" s="112"/>
      <c r="G923" s="112"/>
      <c r="H923" s="52"/>
    </row>
    <row r="924" spans="1:8" ht="16.5" customHeight="1" hidden="1">
      <c r="A924" s="111" t="s">
        <v>267</v>
      </c>
      <c r="B924" s="112">
        <f>C924+D924</f>
        <v>0</v>
      </c>
      <c r="C924" s="232"/>
      <c r="D924" s="232"/>
      <c r="E924" s="112">
        <f t="shared" si="101"/>
        <v>0</v>
      </c>
      <c r="F924" s="232"/>
      <c r="G924" s="232"/>
      <c r="H924" s="52" t="e">
        <f>E924/B924*100-100</f>
        <v>#DIV/0!</v>
      </c>
    </row>
    <row r="925" spans="1:8" ht="19.5" customHeight="1">
      <c r="A925" s="111" t="s">
        <v>268</v>
      </c>
      <c r="B925" s="112">
        <f>C925+D925</f>
        <v>3826</v>
      </c>
      <c r="C925" s="232">
        <v>3826</v>
      </c>
      <c r="D925" s="232"/>
      <c r="E925" s="112">
        <f t="shared" si="101"/>
        <v>4228</v>
      </c>
      <c r="F925" s="232">
        <v>4228</v>
      </c>
      <c r="G925" s="232"/>
      <c r="H925" s="52">
        <f>E925/B925*100-100</f>
        <v>10.50705697856769</v>
      </c>
    </row>
    <row r="926" spans="1:8" ht="16.5" customHeight="1">
      <c r="A926" s="111" t="s">
        <v>269</v>
      </c>
      <c r="B926" s="112">
        <f>C926+D926</f>
        <v>0</v>
      </c>
      <c r="C926" s="232"/>
      <c r="D926" s="232"/>
      <c r="E926" s="112">
        <f t="shared" si="101"/>
        <v>0</v>
      </c>
      <c r="F926" s="232">
        <v>0</v>
      </c>
      <c r="G926" s="232"/>
      <c r="H926" s="52"/>
    </row>
    <row r="927" spans="1:8" ht="16.5" customHeight="1" hidden="1">
      <c r="A927" s="111" t="s">
        <v>270</v>
      </c>
      <c r="B927" s="112">
        <f>C927+D927</f>
        <v>0</v>
      </c>
      <c r="C927" s="232"/>
      <c r="D927" s="232"/>
      <c r="E927" s="112">
        <f t="shared" si="101"/>
        <v>0</v>
      </c>
      <c r="F927" s="232"/>
      <c r="G927" s="232"/>
      <c r="H927" s="52" t="e">
        <f>E927/B927*100-100</f>
        <v>#DIV/0!</v>
      </c>
    </row>
    <row r="928" spans="1:8" ht="19.5" customHeight="1">
      <c r="A928" s="111" t="s">
        <v>271</v>
      </c>
      <c r="B928" s="112">
        <f>C928+D928</f>
        <v>157</v>
      </c>
      <c r="C928" s="112">
        <v>157</v>
      </c>
      <c r="D928" s="112"/>
      <c r="E928" s="112">
        <f t="shared" si="101"/>
        <v>161</v>
      </c>
      <c r="F928" s="112">
        <v>161</v>
      </c>
      <c r="G928" s="112"/>
      <c r="H928" s="52">
        <f>E928/B928*100-100</f>
        <v>2.5477707006369457</v>
      </c>
    </row>
    <row r="929" spans="1:8" ht="19.5" customHeight="1">
      <c r="A929" s="111" t="s">
        <v>625</v>
      </c>
      <c r="B929" s="233">
        <f aca="true" t="shared" si="105" ref="B929:G929">SUM(B930:B935)</f>
        <v>35</v>
      </c>
      <c r="C929" s="233">
        <f t="shared" si="105"/>
        <v>35</v>
      </c>
      <c r="D929" s="233"/>
      <c r="E929" s="233">
        <f t="shared" si="105"/>
        <v>141</v>
      </c>
      <c r="F929" s="233">
        <f t="shared" si="105"/>
        <v>141</v>
      </c>
      <c r="G929" s="233"/>
      <c r="H929" s="52">
        <f>E929/B929*100-100</f>
        <v>302.85714285714283</v>
      </c>
    </row>
    <row r="930" spans="1:8" ht="16.5" customHeight="1" hidden="1">
      <c r="A930" s="111" t="s">
        <v>272</v>
      </c>
      <c r="B930" s="112">
        <f>C930+D930</f>
        <v>0</v>
      </c>
      <c r="C930" s="232"/>
      <c r="D930" s="232"/>
      <c r="E930" s="112">
        <f t="shared" si="101"/>
        <v>0</v>
      </c>
      <c r="F930" s="232"/>
      <c r="G930" s="232"/>
      <c r="H930" s="52" t="e">
        <f>E930/B930*100-100</f>
        <v>#DIV/0!</v>
      </c>
    </row>
    <row r="931" spans="1:8" ht="16.5" customHeight="1">
      <c r="A931" s="111" t="s">
        <v>273</v>
      </c>
      <c r="B931" s="112">
        <f>C931+D931</f>
        <v>0</v>
      </c>
      <c r="C931" s="232"/>
      <c r="D931" s="232"/>
      <c r="E931" s="112">
        <f t="shared" si="101"/>
        <v>0</v>
      </c>
      <c r="F931" s="232"/>
      <c r="G931" s="232"/>
      <c r="H931" s="52"/>
    </row>
    <row r="932" spans="1:8" s="328" customFormat="1" ht="19.5" customHeight="1">
      <c r="A932" s="327" t="s">
        <v>626</v>
      </c>
      <c r="B932" s="112">
        <f>C932+D932</f>
        <v>35</v>
      </c>
      <c r="C932" s="329">
        <v>35</v>
      </c>
      <c r="D932" s="329"/>
      <c r="E932" s="112">
        <f t="shared" si="101"/>
        <v>141</v>
      </c>
      <c r="F932" s="329">
        <v>141</v>
      </c>
      <c r="G932" s="329"/>
      <c r="H932" s="52">
        <f>E932/B932*100-100</f>
        <v>302.85714285714283</v>
      </c>
    </row>
    <row r="933" spans="1:8" ht="16.5" customHeight="1">
      <c r="A933" s="261" t="s">
        <v>1463</v>
      </c>
      <c r="B933" s="112">
        <f>C933+D933</f>
        <v>0</v>
      </c>
      <c r="C933" s="232"/>
      <c r="D933" s="232"/>
      <c r="E933" s="112">
        <f t="shared" si="101"/>
        <v>0</v>
      </c>
      <c r="F933" s="232"/>
      <c r="G933" s="232"/>
      <c r="H933" s="52"/>
    </row>
    <row r="934" spans="1:8" ht="16.5" customHeight="1" hidden="1">
      <c r="A934" s="111" t="s">
        <v>627</v>
      </c>
      <c r="B934" s="112">
        <f>C934+D934</f>
        <v>0</v>
      </c>
      <c r="C934" s="232"/>
      <c r="D934" s="232"/>
      <c r="E934" s="112">
        <f t="shared" si="101"/>
        <v>0</v>
      </c>
      <c r="F934" s="232"/>
      <c r="G934" s="232"/>
      <c r="H934" s="52" t="e">
        <f>E934/B934*100-100</f>
        <v>#DIV/0!</v>
      </c>
    </row>
    <row r="935" spans="1:8" ht="16.5" customHeight="1">
      <c r="A935" s="111" t="s">
        <v>628</v>
      </c>
      <c r="B935" s="112">
        <f>C935+D935</f>
        <v>0</v>
      </c>
      <c r="C935" s="232"/>
      <c r="D935" s="232"/>
      <c r="E935" s="112">
        <f t="shared" si="101"/>
        <v>0</v>
      </c>
      <c r="F935" s="232"/>
      <c r="G935" s="232"/>
      <c r="H935" s="52"/>
    </row>
    <row r="936" spans="1:8" ht="16.5" customHeight="1" hidden="1">
      <c r="A936" s="111" t="s">
        <v>691</v>
      </c>
      <c r="B936" s="112">
        <f>C936+D936</f>
        <v>0</v>
      </c>
      <c r="C936" s="232"/>
      <c r="D936" s="232"/>
      <c r="E936" s="112">
        <f t="shared" si="101"/>
        <v>0</v>
      </c>
      <c r="F936" s="232"/>
      <c r="G936" s="232"/>
      <c r="H936" s="52" t="e">
        <f>E936/B936*100-100</f>
        <v>#DIV/0!</v>
      </c>
    </row>
    <row r="937" spans="1:8" ht="16.5" customHeight="1" hidden="1">
      <c r="A937" s="111" t="s">
        <v>688</v>
      </c>
      <c r="B937" s="112">
        <f>C937+D937</f>
        <v>0</v>
      </c>
      <c r="C937" s="232"/>
      <c r="D937" s="232"/>
      <c r="E937" s="112">
        <f t="shared" si="101"/>
        <v>0</v>
      </c>
      <c r="F937" s="232"/>
      <c r="G937" s="232"/>
      <c r="H937" s="52" t="e">
        <f>E937/B937*100-100</f>
        <v>#DIV/0!</v>
      </c>
    </row>
    <row r="938" spans="1:8" ht="16.5" customHeight="1" hidden="1">
      <c r="A938" s="111" t="s">
        <v>689</v>
      </c>
      <c r="B938" s="112">
        <f>C938+D938</f>
        <v>0</v>
      </c>
      <c r="C938" s="232"/>
      <c r="D938" s="232"/>
      <c r="E938" s="112">
        <f t="shared" si="101"/>
        <v>0</v>
      </c>
      <c r="F938" s="232"/>
      <c r="G938" s="232"/>
      <c r="H938" s="52" t="e">
        <f>E938/B938*100-100</f>
        <v>#DIV/0!</v>
      </c>
    </row>
    <row r="939" spans="1:8" ht="16.5" customHeight="1" hidden="1">
      <c r="A939" s="111" t="s">
        <v>690</v>
      </c>
      <c r="B939" s="112">
        <f>C939+D939</f>
        <v>0</v>
      </c>
      <c r="C939" s="232"/>
      <c r="D939" s="232"/>
      <c r="E939" s="112">
        <f t="shared" si="101"/>
        <v>0</v>
      </c>
      <c r="F939" s="232"/>
      <c r="G939" s="232"/>
      <c r="H939" s="52" t="e">
        <f>E939/B939*100-100</f>
        <v>#DIV/0!</v>
      </c>
    </row>
    <row r="940" spans="1:8" ht="19.5" customHeight="1">
      <c r="A940" s="111" t="s">
        <v>274</v>
      </c>
      <c r="B940" s="110">
        <f aca="true" t="shared" si="106" ref="B940:G940">SUM(B941:B942)</f>
        <v>300</v>
      </c>
      <c r="C940" s="110">
        <f t="shared" si="106"/>
        <v>300</v>
      </c>
      <c r="D940" s="110"/>
      <c r="E940" s="110">
        <f t="shared" si="106"/>
        <v>300</v>
      </c>
      <c r="F940" s="110">
        <f t="shared" si="106"/>
        <v>300</v>
      </c>
      <c r="G940" s="110"/>
      <c r="H940" s="52">
        <f>E940/B940*100-100</f>
        <v>0</v>
      </c>
    </row>
    <row r="941" spans="1:8" ht="19.5" customHeight="1">
      <c r="A941" s="111" t="s">
        <v>275</v>
      </c>
      <c r="B941" s="112">
        <f>C941+D941</f>
        <v>300</v>
      </c>
      <c r="C941" s="232">
        <v>300</v>
      </c>
      <c r="D941" s="232"/>
      <c r="E941" s="112">
        <f t="shared" si="101"/>
        <v>300</v>
      </c>
      <c r="F941" s="232">
        <v>300</v>
      </c>
      <c r="G941" s="232"/>
      <c r="H941" s="52">
        <f>E941/B941*100-100</f>
        <v>0</v>
      </c>
    </row>
    <row r="942" spans="1:8" ht="16.5" customHeight="1" hidden="1">
      <c r="A942" s="111" t="s">
        <v>276</v>
      </c>
      <c r="B942" s="112">
        <f>C942+D942</f>
        <v>0</v>
      </c>
      <c r="C942" s="112"/>
      <c r="D942" s="112"/>
      <c r="E942" s="112">
        <f t="shared" si="101"/>
        <v>0</v>
      </c>
      <c r="F942" s="112"/>
      <c r="G942" s="112"/>
      <c r="H942" s="52" t="e">
        <f>E942/B942*100-100</f>
        <v>#DIV/0!</v>
      </c>
    </row>
    <row r="943" spans="1:8" ht="19.5" customHeight="1">
      <c r="A943" s="109" t="s">
        <v>565</v>
      </c>
      <c r="B943" s="110">
        <f aca="true" t="shared" si="107" ref="B943:G943">SUM(B944,B974,B984,B995,B1000,B1007,B1012,B1015,B1018)</f>
        <v>1249</v>
      </c>
      <c r="C943" s="110">
        <f t="shared" si="107"/>
        <v>1249</v>
      </c>
      <c r="D943" s="110"/>
      <c r="E943" s="110">
        <f t="shared" si="107"/>
        <v>1194</v>
      </c>
      <c r="F943" s="110">
        <f t="shared" si="107"/>
        <v>1194</v>
      </c>
      <c r="G943" s="110"/>
      <c r="H943" s="52">
        <f>E943/B943*100-100</f>
        <v>-4.403522818254601</v>
      </c>
    </row>
    <row r="944" spans="1:8" ht="19.5" customHeight="1">
      <c r="A944" s="111" t="s">
        <v>277</v>
      </c>
      <c r="B944" s="110">
        <f aca="true" t="shared" si="108" ref="B944:G944">SUM(B945:B973)</f>
        <v>1249</v>
      </c>
      <c r="C944" s="110">
        <f t="shared" si="108"/>
        <v>1249</v>
      </c>
      <c r="D944" s="110"/>
      <c r="E944" s="110">
        <f t="shared" si="108"/>
        <v>1194</v>
      </c>
      <c r="F944" s="110">
        <f t="shared" si="108"/>
        <v>1194</v>
      </c>
      <c r="G944" s="110"/>
      <c r="H944" s="52">
        <f>E944/B944*100-100</f>
        <v>-4.403522818254601</v>
      </c>
    </row>
    <row r="945" spans="1:8" ht="19.5" customHeight="1">
      <c r="A945" s="111" t="s">
        <v>801</v>
      </c>
      <c r="B945" s="112">
        <f>C945+D945</f>
        <v>130</v>
      </c>
      <c r="C945" s="112">
        <v>130</v>
      </c>
      <c r="D945" s="112"/>
      <c r="E945" s="112">
        <f t="shared" si="101"/>
        <v>129</v>
      </c>
      <c r="F945" s="112">
        <v>129</v>
      </c>
      <c r="G945" s="112"/>
      <c r="H945" s="52">
        <f>E945/B945*100-100</f>
        <v>-0.7692307692307736</v>
      </c>
    </row>
    <row r="946" spans="1:8" ht="16.5" customHeight="1" hidden="1">
      <c r="A946" s="111" t="s">
        <v>802</v>
      </c>
      <c r="B946" s="112">
        <f>C946+D946</f>
        <v>0</v>
      </c>
      <c r="C946" s="232"/>
      <c r="D946" s="232"/>
      <c r="E946" s="112">
        <f aca="true" t="shared" si="109" ref="E946:E1009">F946+G946</f>
        <v>0</v>
      </c>
      <c r="F946" s="232"/>
      <c r="G946" s="232"/>
      <c r="H946" s="52" t="e">
        <f>E946/B946*100-100</f>
        <v>#DIV/0!</v>
      </c>
    </row>
    <row r="947" spans="1:8" ht="16.5" customHeight="1" hidden="1">
      <c r="A947" s="111" t="s">
        <v>803</v>
      </c>
      <c r="B947" s="112">
        <f>C947+D947</f>
        <v>0</v>
      </c>
      <c r="C947" s="232"/>
      <c r="D947" s="232"/>
      <c r="E947" s="112">
        <f t="shared" si="109"/>
        <v>0</v>
      </c>
      <c r="F947" s="232"/>
      <c r="G947" s="232"/>
      <c r="H947" s="52" t="e">
        <f>E947/B947*100-100</f>
        <v>#DIV/0!</v>
      </c>
    </row>
    <row r="948" spans="1:8" ht="16.5" customHeight="1" hidden="1">
      <c r="A948" s="111" t="s">
        <v>278</v>
      </c>
      <c r="B948" s="112">
        <f>C948+D948</f>
        <v>0</v>
      </c>
      <c r="C948" s="112"/>
      <c r="D948" s="112"/>
      <c r="E948" s="112">
        <f t="shared" si="109"/>
        <v>0</v>
      </c>
      <c r="F948" s="112"/>
      <c r="G948" s="112"/>
      <c r="H948" s="52" t="e">
        <f>E948/B948*100-100</f>
        <v>#DIV/0!</v>
      </c>
    </row>
    <row r="949" spans="1:8" ht="16.5" customHeight="1" hidden="1">
      <c r="A949" s="111" t="s">
        <v>279</v>
      </c>
      <c r="B949" s="112">
        <f>C949+D949</f>
        <v>0</v>
      </c>
      <c r="C949" s="232"/>
      <c r="D949" s="232"/>
      <c r="E949" s="112">
        <f t="shared" si="109"/>
        <v>0</v>
      </c>
      <c r="F949" s="232"/>
      <c r="G949" s="232"/>
      <c r="H949" s="52" t="e">
        <f>E949/B949*100-100</f>
        <v>#DIV/0!</v>
      </c>
    </row>
    <row r="950" spans="1:8" ht="19.5" customHeight="1">
      <c r="A950" s="111" t="s">
        <v>280</v>
      </c>
      <c r="B950" s="112">
        <f>C950+D950</f>
        <v>804</v>
      </c>
      <c r="C950" s="112">
        <v>804</v>
      </c>
      <c r="D950" s="112"/>
      <c r="E950" s="112">
        <f t="shared" si="109"/>
        <v>757</v>
      </c>
      <c r="F950" s="112">
        <v>757</v>
      </c>
      <c r="G950" s="112"/>
      <c r="H950" s="52">
        <f>E950/B950*100-100</f>
        <v>-5.845771144278615</v>
      </c>
    </row>
    <row r="951" spans="1:8" ht="16.5" customHeight="1" hidden="1">
      <c r="A951" s="111" t="s">
        <v>281</v>
      </c>
      <c r="B951" s="112">
        <f>C951+D951</f>
        <v>0</v>
      </c>
      <c r="C951" s="232"/>
      <c r="D951" s="232"/>
      <c r="E951" s="112">
        <f t="shared" si="109"/>
        <v>0</v>
      </c>
      <c r="F951" s="232"/>
      <c r="G951" s="232"/>
      <c r="H951" s="52" t="e">
        <f>E951/B951*100-100</f>
        <v>#DIV/0!</v>
      </c>
    </row>
    <row r="952" spans="1:8" ht="16.5" customHeight="1" hidden="1">
      <c r="A952" s="111" t="s">
        <v>282</v>
      </c>
      <c r="B952" s="112">
        <f>C952+D952</f>
        <v>0</v>
      </c>
      <c r="C952" s="232"/>
      <c r="D952" s="232"/>
      <c r="E952" s="112">
        <f t="shared" si="109"/>
        <v>0</v>
      </c>
      <c r="F952" s="232"/>
      <c r="G952" s="232"/>
      <c r="H952" s="52" t="e">
        <f>E952/B952*100-100</f>
        <v>#DIV/0!</v>
      </c>
    </row>
    <row r="953" spans="1:8" ht="16.5" customHeight="1" hidden="1">
      <c r="A953" s="111" t="s">
        <v>283</v>
      </c>
      <c r="B953" s="112">
        <f>C953+D953</f>
        <v>0</v>
      </c>
      <c r="C953" s="232"/>
      <c r="D953" s="232"/>
      <c r="E953" s="112">
        <f t="shared" si="109"/>
        <v>0</v>
      </c>
      <c r="F953" s="232"/>
      <c r="G953" s="232"/>
      <c r="H953" s="52" t="e">
        <f>E953/B953*100-100</f>
        <v>#DIV/0!</v>
      </c>
    </row>
    <row r="954" spans="1:8" ht="16.5" customHeight="1" hidden="1">
      <c r="A954" s="111" t="s">
        <v>284</v>
      </c>
      <c r="B954" s="112">
        <f>C954+D954</f>
        <v>0</v>
      </c>
      <c r="C954" s="232"/>
      <c r="D954" s="232"/>
      <c r="E954" s="112">
        <f t="shared" si="109"/>
        <v>0</v>
      </c>
      <c r="F954" s="232"/>
      <c r="G954" s="232"/>
      <c r="H954" s="52" t="e">
        <f>E954/B954*100-100</f>
        <v>#DIV/0!</v>
      </c>
    </row>
    <row r="955" spans="1:8" ht="16.5" customHeight="1" hidden="1">
      <c r="A955" s="111" t="s">
        <v>285</v>
      </c>
      <c r="B955" s="112">
        <f>C955+D955</f>
        <v>0</v>
      </c>
      <c r="C955" s="232"/>
      <c r="D955" s="232"/>
      <c r="E955" s="112">
        <f t="shared" si="109"/>
        <v>0</v>
      </c>
      <c r="F955" s="232"/>
      <c r="G955" s="232"/>
      <c r="H955" s="52" t="e">
        <f>E955/B955*100-100</f>
        <v>#DIV/0!</v>
      </c>
    </row>
    <row r="956" spans="1:8" ht="19.5" customHeight="1">
      <c r="A956" s="111" t="s">
        <v>286</v>
      </c>
      <c r="B956" s="112">
        <f>C956+D956</f>
        <v>276</v>
      </c>
      <c r="C956" s="232">
        <v>276</v>
      </c>
      <c r="D956" s="232"/>
      <c r="E956" s="112">
        <f t="shared" si="109"/>
        <v>267</v>
      </c>
      <c r="F956" s="232">
        <v>267</v>
      </c>
      <c r="G956" s="232"/>
      <c r="H956" s="52">
        <f>E956/B956*100-100</f>
        <v>-3.2608695652173907</v>
      </c>
    </row>
    <row r="957" spans="1:8" ht="16.5" customHeight="1" hidden="1">
      <c r="A957" s="111" t="s">
        <v>287</v>
      </c>
      <c r="B957" s="112">
        <f>C957+D957</f>
        <v>0</v>
      </c>
      <c r="C957" s="232"/>
      <c r="D957" s="232"/>
      <c r="E957" s="112">
        <f t="shared" si="109"/>
        <v>0</v>
      </c>
      <c r="F957" s="232"/>
      <c r="G957" s="232"/>
      <c r="H957" s="52" t="e">
        <f>E957/B957*100-100</f>
        <v>#DIV/0!</v>
      </c>
    </row>
    <row r="958" spans="1:8" ht="16.5" customHeight="1" hidden="1">
      <c r="A958" s="111" t="s">
        <v>288</v>
      </c>
      <c r="B958" s="112">
        <f>C958+D958</f>
        <v>0</v>
      </c>
      <c r="C958" s="232"/>
      <c r="D958" s="232"/>
      <c r="E958" s="112">
        <f t="shared" si="109"/>
        <v>0</v>
      </c>
      <c r="F958" s="232"/>
      <c r="G958" s="232"/>
      <c r="H958" s="52" t="e">
        <f>E958/B958*100-100</f>
        <v>#DIV/0!</v>
      </c>
    </row>
    <row r="959" spans="1:8" ht="16.5" customHeight="1" hidden="1">
      <c r="A959" s="111" t="s">
        <v>289</v>
      </c>
      <c r="B959" s="112">
        <f>C959+D959</f>
        <v>0</v>
      </c>
      <c r="C959" s="232"/>
      <c r="D959" s="232"/>
      <c r="E959" s="112">
        <f t="shared" si="109"/>
        <v>0</v>
      </c>
      <c r="F959" s="232"/>
      <c r="G959" s="232"/>
      <c r="H959" s="52" t="e">
        <f>E959/B959*100-100</f>
        <v>#DIV/0!</v>
      </c>
    </row>
    <row r="960" spans="1:8" ht="16.5" customHeight="1" hidden="1">
      <c r="A960" s="111" t="s">
        <v>290</v>
      </c>
      <c r="B960" s="112">
        <f>C960+D960</f>
        <v>0</v>
      </c>
      <c r="C960" s="232"/>
      <c r="D960" s="232"/>
      <c r="E960" s="112">
        <f t="shared" si="109"/>
        <v>0</v>
      </c>
      <c r="F960" s="232"/>
      <c r="G960" s="232"/>
      <c r="H960" s="52" t="e">
        <f>E960/B960*100-100</f>
        <v>#DIV/0!</v>
      </c>
    </row>
    <row r="961" spans="1:8" ht="16.5" customHeight="1" hidden="1">
      <c r="A961" s="111" t="s">
        <v>291</v>
      </c>
      <c r="B961" s="112">
        <f>C961+D961</f>
        <v>0</v>
      </c>
      <c r="C961" s="232"/>
      <c r="D961" s="232"/>
      <c r="E961" s="112">
        <f t="shared" si="109"/>
        <v>0</v>
      </c>
      <c r="F961" s="232"/>
      <c r="G961" s="232"/>
      <c r="H961" s="52" t="e">
        <f>E961/B961*100-100</f>
        <v>#DIV/0!</v>
      </c>
    </row>
    <row r="962" spans="1:8" ht="16.5" customHeight="1" hidden="1">
      <c r="A962" s="111" t="s">
        <v>292</v>
      </c>
      <c r="B962" s="112">
        <f>C962+D962</f>
        <v>0</v>
      </c>
      <c r="C962" s="232"/>
      <c r="D962" s="232"/>
      <c r="E962" s="112">
        <f t="shared" si="109"/>
        <v>0</v>
      </c>
      <c r="F962" s="232"/>
      <c r="G962" s="232"/>
      <c r="H962" s="52" t="e">
        <f>E962/B962*100-100</f>
        <v>#DIV/0!</v>
      </c>
    </row>
    <row r="963" spans="1:8" ht="16.5" customHeight="1" hidden="1">
      <c r="A963" s="111" t="s">
        <v>293</v>
      </c>
      <c r="B963" s="112">
        <f>C963+D963</f>
        <v>0</v>
      </c>
      <c r="C963" s="232"/>
      <c r="D963" s="232"/>
      <c r="E963" s="112">
        <f t="shared" si="109"/>
        <v>0</v>
      </c>
      <c r="F963" s="232"/>
      <c r="G963" s="232"/>
      <c r="H963" s="52" t="e">
        <f>E963/B963*100-100</f>
        <v>#DIV/0!</v>
      </c>
    </row>
    <row r="964" spans="1:8" ht="16.5" customHeight="1" hidden="1">
      <c r="A964" s="111" t="s">
        <v>294</v>
      </c>
      <c r="B964" s="112">
        <f>C964+D964</f>
        <v>0</v>
      </c>
      <c r="C964" s="232"/>
      <c r="D964" s="232"/>
      <c r="E964" s="112">
        <f t="shared" si="109"/>
        <v>0</v>
      </c>
      <c r="F964" s="232"/>
      <c r="G964" s="232"/>
      <c r="H964" s="52" t="e">
        <f>E964/B964*100-100</f>
        <v>#DIV/0!</v>
      </c>
    </row>
    <row r="965" spans="1:8" ht="16.5" customHeight="1" hidden="1">
      <c r="A965" s="111" t="s">
        <v>295</v>
      </c>
      <c r="B965" s="112">
        <f>C965+D965</f>
        <v>0</v>
      </c>
      <c r="C965" s="232"/>
      <c r="D965" s="232"/>
      <c r="E965" s="112">
        <f t="shared" si="109"/>
        <v>0</v>
      </c>
      <c r="F965" s="232"/>
      <c r="G965" s="232"/>
      <c r="H965" s="52" t="e">
        <f>E965/B965*100-100</f>
        <v>#DIV/0!</v>
      </c>
    </row>
    <row r="966" spans="1:8" ht="16.5" customHeight="1" hidden="1">
      <c r="A966" s="111" t="s">
        <v>296</v>
      </c>
      <c r="B966" s="112">
        <f>C966+D966</f>
        <v>0</v>
      </c>
      <c r="C966" s="232"/>
      <c r="D966" s="232"/>
      <c r="E966" s="112">
        <f t="shared" si="109"/>
        <v>0</v>
      </c>
      <c r="F966" s="232"/>
      <c r="G966" s="232"/>
      <c r="H966" s="52" t="e">
        <f>E966/B966*100-100</f>
        <v>#DIV/0!</v>
      </c>
    </row>
    <row r="967" spans="1:8" ht="16.5" customHeight="1" hidden="1">
      <c r="A967" s="111" t="s">
        <v>297</v>
      </c>
      <c r="B967" s="112">
        <f>C967+D967</f>
        <v>0</v>
      </c>
      <c r="C967" s="232"/>
      <c r="D967" s="232"/>
      <c r="E967" s="112">
        <f t="shared" si="109"/>
        <v>0</v>
      </c>
      <c r="F967" s="232"/>
      <c r="G967" s="232"/>
      <c r="H967" s="52" t="e">
        <f>E967/B967*100-100</f>
        <v>#DIV/0!</v>
      </c>
    </row>
    <row r="968" spans="1:8" ht="16.5" customHeight="1" hidden="1">
      <c r="A968" s="111" t="s">
        <v>298</v>
      </c>
      <c r="B968" s="112">
        <f>C968+D968</f>
        <v>0</v>
      </c>
      <c r="C968" s="232"/>
      <c r="D968" s="232"/>
      <c r="E968" s="112">
        <f t="shared" si="109"/>
        <v>0</v>
      </c>
      <c r="F968" s="232"/>
      <c r="G968" s="232"/>
      <c r="H968" s="52" t="e">
        <f>E968/B968*100-100</f>
        <v>#DIV/0!</v>
      </c>
    </row>
    <row r="969" spans="1:8" ht="16.5" customHeight="1" hidden="1">
      <c r="A969" s="111" t="s">
        <v>299</v>
      </c>
      <c r="B969" s="112">
        <f>C969+D969</f>
        <v>0</v>
      </c>
      <c r="C969" s="232"/>
      <c r="D969" s="232"/>
      <c r="E969" s="112">
        <f t="shared" si="109"/>
        <v>0</v>
      </c>
      <c r="F969" s="232"/>
      <c r="G969" s="232"/>
      <c r="H969" s="52" t="e">
        <f>E969/B969*100-100</f>
        <v>#DIV/0!</v>
      </c>
    </row>
    <row r="970" spans="1:8" ht="16.5" customHeight="1" hidden="1">
      <c r="A970" s="111" t="s">
        <v>300</v>
      </c>
      <c r="B970" s="112">
        <f>C970+D970</f>
        <v>0</v>
      </c>
      <c r="C970" s="232"/>
      <c r="D970" s="232"/>
      <c r="E970" s="112">
        <f t="shared" si="109"/>
        <v>0</v>
      </c>
      <c r="F970" s="232"/>
      <c r="G970" s="232"/>
      <c r="H970" s="52" t="e">
        <f>E970/B970*100-100</f>
        <v>#DIV/0!</v>
      </c>
    </row>
    <row r="971" spans="1:8" ht="16.5" customHeight="1" hidden="1">
      <c r="A971" s="111" t="s">
        <v>301</v>
      </c>
      <c r="B971" s="112">
        <f>C971+D971</f>
        <v>0</v>
      </c>
      <c r="C971" s="232"/>
      <c r="D971" s="232"/>
      <c r="E971" s="112">
        <f t="shared" si="109"/>
        <v>0</v>
      </c>
      <c r="F971" s="232"/>
      <c r="G971" s="232"/>
      <c r="H971" s="52" t="e">
        <f>E971/B971*100-100</f>
        <v>#DIV/0!</v>
      </c>
    </row>
    <row r="972" spans="1:8" ht="16.5" customHeight="1" hidden="1">
      <c r="A972" s="111" t="s">
        <v>302</v>
      </c>
      <c r="B972" s="112">
        <f>C972+D972</f>
        <v>0</v>
      </c>
      <c r="C972" s="232"/>
      <c r="D972" s="232"/>
      <c r="E972" s="112">
        <f t="shared" si="109"/>
        <v>0</v>
      </c>
      <c r="F972" s="232"/>
      <c r="G972" s="232"/>
      <c r="H972" s="52" t="e">
        <f>E972/B972*100-100</f>
        <v>#DIV/0!</v>
      </c>
    </row>
    <row r="973" spans="1:8" ht="19.5" customHeight="1">
      <c r="A973" s="111" t="s">
        <v>303</v>
      </c>
      <c r="B973" s="112">
        <f>C973+D973</f>
        <v>39</v>
      </c>
      <c r="C973" s="112">
        <v>39</v>
      </c>
      <c r="D973" s="112"/>
      <c r="E973" s="112">
        <f t="shared" si="109"/>
        <v>41</v>
      </c>
      <c r="F973" s="112">
        <v>41</v>
      </c>
      <c r="G973" s="112"/>
      <c r="H973" s="52">
        <f>E973/B973*100-100</f>
        <v>5.128205128205138</v>
      </c>
    </row>
    <row r="974" spans="1:8" ht="16.5" customHeight="1" hidden="1">
      <c r="A974" s="111" t="s">
        <v>304</v>
      </c>
      <c r="B974" s="112">
        <f>C974+D974</f>
        <v>0</v>
      </c>
      <c r="C974" s="233"/>
      <c r="D974" s="233"/>
      <c r="E974" s="112">
        <f t="shared" si="109"/>
        <v>0</v>
      </c>
      <c r="F974" s="233"/>
      <c r="G974" s="233"/>
      <c r="H974" s="52" t="e">
        <f>E974/B974*100-100</f>
        <v>#DIV/0!</v>
      </c>
    </row>
    <row r="975" spans="1:8" ht="16.5" customHeight="1" hidden="1">
      <c r="A975" s="111" t="s">
        <v>801</v>
      </c>
      <c r="B975" s="112">
        <f>C975+D975</f>
        <v>0</v>
      </c>
      <c r="C975" s="232"/>
      <c r="D975" s="232"/>
      <c r="E975" s="112">
        <f t="shared" si="109"/>
        <v>0</v>
      </c>
      <c r="F975" s="232"/>
      <c r="G975" s="232"/>
      <c r="H975" s="52" t="e">
        <f>E975/B975*100-100</f>
        <v>#DIV/0!</v>
      </c>
    </row>
    <row r="976" spans="1:8" ht="16.5" customHeight="1" hidden="1">
      <c r="A976" s="111" t="s">
        <v>802</v>
      </c>
      <c r="B976" s="112">
        <f>C976+D976</f>
        <v>0</v>
      </c>
      <c r="C976" s="232"/>
      <c r="D976" s="232"/>
      <c r="E976" s="112">
        <f t="shared" si="109"/>
        <v>0</v>
      </c>
      <c r="F976" s="232"/>
      <c r="G976" s="232"/>
      <c r="H976" s="52" t="e">
        <f>E976/B976*100-100</f>
        <v>#DIV/0!</v>
      </c>
    </row>
    <row r="977" spans="1:8" ht="16.5" customHeight="1" hidden="1">
      <c r="A977" s="111" t="s">
        <v>803</v>
      </c>
      <c r="B977" s="112">
        <f>C977+D977</f>
        <v>0</v>
      </c>
      <c r="C977" s="232"/>
      <c r="D977" s="232"/>
      <c r="E977" s="112">
        <f t="shared" si="109"/>
        <v>0</v>
      </c>
      <c r="F977" s="232"/>
      <c r="G977" s="232"/>
      <c r="H977" s="52" t="e">
        <f>E977/B977*100-100</f>
        <v>#DIV/0!</v>
      </c>
    </row>
    <row r="978" spans="1:8" ht="16.5" customHeight="1" hidden="1">
      <c r="A978" s="111" t="s">
        <v>305</v>
      </c>
      <c r="B978" s="112">
        <f>C978+D978</f>
        <v>0</v>
      </c>
      <c r="C978" s="232"/>
      <c r="D978" s="232"/>
      <c r="E978" s="112">
        <f t="shared" si="109"/>
        <v>0</v>
      </c>
      <c r="F978" s="232"/>
      <c r="G978" s="232"/>
      <c r="H978" s="52" t="e">
        <f>E978/B978*100-100</f>
        <v>#DIV/0!</v>
      </c>
    </row>
    <row r="979" spans="1:8" ht="16.5" customHeight="1" hidden="1">
      <c r="A979" s="111" t="s">
        <v>306</v>
      </c>
      <c r="B979" s="112">
        <f>C979+D979</f>
        <v>0</v>
      </c>
      <c r="C979" s="232"/>
      <c r="D979" s="232"/>
      <c r="E979" s="112">
        <f t="shared" si="109"/>
        <v>0</v>
      </c>
      <c r="F979" s="232"/>
      <c r="G979" s="232"/>
      <c r="H979" s="52" t="e">
        <f>E979/B979*100-100</f>
        <v>#DIV/0!</v>
      </c>
    </row>
    <row r="980" spans="1:8" ht="16.5" customHeight="1" hidden="1">
      <c r="A980" s="111" t="s">
        <v>307</v>
      </c>
      <c r="B980" s="112">
        <f>C980+D980</f>
        <v>0</v>
      </c>
      <c r="C980" s="232"/>
      <c r="D980" s="232"/>
      <c r="E980" s="112">
        <f t="shared" si="109"/>
        <v>0</v>
      </c>
      <c r="F980" s="232"/>
      <c r="G980" s="232"/>
      <c r="H980" s="52" t="e">
        <f>E980/B980*100-100</f>
        <v>#DIV/0!</v>
      </c>
    </row>
    <row r="981" spans="1:8" ht="16.5" customHeight="1" hidden="1">
      <c r="A981" s="111" t="s">
        <v>308</v>
      </c>
      <c r="B981" s="112">
        <f>C981+D981</f>
        <v>0</v>
      </c>
      <c r="C981" s="232"/>
      <c r="D981" s="232"/>
      <c r="E981" s="112">
        <f t="shared" si="109"/>
        <v>0</v>
      </c>
      <c r="F981" s="232"/>
      <c r="G981" s="232"/>
      <c r="H981" s="52" t="e">
        <f>E981/B981*100-100</f>
        <v>#DIV/0!</v>
      </c>
    </row>
    <row r="982" spans="1:8" ht="16.5" customHeight="1" hidden="1">
      <c r="A982" s="111" t="s">
        <v>687</v>
      </c>
      <c r="B982" s="112">
        <f>C982+D982</f>
        <v>0</v>
      </c>
      <c r="C982" s="232"/>
      <c r="D982" s="232"/>
      <c r="E982" s="112">
        <f t="shared" si="109"/>
        <v>0</v>
      </c>
      <c r="F982" s="232"/>
      <c r="G982" s="232"/>
      <c r="H982" s="52" t="e">
        <f>E982/B982*100-100</f>
        <v>#DIV/0!</v>
      </c>
    </row>
    <row r="983" spans="1:8" ht="16.5" customHeight="1" hidden="1">
      <c r="A983" s="111" t="s">
        <v>309</v>
      </c>
      <c r="B983" s="112">
        <f>C983+D983</f>
        <v>0</v>
      </c>
      <c r="C983" s="232"/>
      <c r="D983" s="232"/>
      <c r="E983" s="112">
        <f t="shared" si="109"/>
        <v>0</v>
      </c>
      <c r="F983" s="232"/>
      <c r="G983" s="232"/>
      <c r="H983" s="52" t="e">
        <f>E983/B983*100-100</f>
        <v>#DIV/0!</v>
      </c>
    </row>
    <row r="984" spans="1:8" ht="16.5" customHeight="1" hidden="1">
      <c r="A984" s="111" t="s">
        <v>310</v>
      </c>
      <c r="B984" s="112">
        <f>C984+D984</f>
        <v>0</v>
      </c>
      <c r="C984" s="233"/>
      <c r="D984" s="233"/>
      <c r="E984" s="112">
        <f t="shared" si="109"/>
        <v>0</v>
      </c>
      <c r="F984" s="233"/>
      <c r="G984" s="233"/>
      <c r="H984" s="52" t="e">
        <f>E984/B984*100-100</f>
        <v>#DIV/0!</v>
      </c>
    </row>
    <row r="985" spans="1:8" ht="16.5" customHeight="1" hidden="1">
      <c r="A985" s="111" t="s">
        <v>801</v>
      </c>
      <c r="B985" s="112">
        <f>C985+D985</f>
        <v>0</v>
      </c>
      <c r="C985" s="232"/>
      <c r="D985" s="232"/>
      <c r="E985" s="112">
        <f t="shared" si="109"/>
        <v>0</v>
      </c>
      <c r="F985" s="232"/>
      <c r="G985" s="232"/>
      <c r="H985" s="52" t="e">
        <f>E985/B985*100-100</f>
        <v>#DIV/0!</v>
      </c>
    </row>
    <row r="986" spans="1:8" ht="16.5" customHeight="1" hidden="1">
      <c r="A986" s="111" t="s">
        <v>802</v>
      </c>
      <c r="B986" s="112">
        <f>C986+D986</f>
        <v>0</v>
      </c>
      <c r="C986" s="232"/>
      <c r="D986" s="232"/>
      <c r="E986" s="112">
        <f t="shared" si="109"/>
        <v>0</v>
      </c>
      <c r="F986" s="232"/>
      <c r="G986" s="232"/>
      <c r="H986" s="52" t="e">
        <f>E986/B986*100-100</f>
        <v>#DIV/0!</v>
      </c>
    </row>
    <row r="987" spans="1:8" ht="16.5" customHeight="1" hidden="1">
      <c r="A987" s="111" t="s">
        <v>803</v>
      </c>
      <c r="B987" s="112">
        <f>C987+D987</f>
        <v>0</v>
      </c>
      <c r="C987" s="232"/>
      <c r="D987" s="232"/>
      <c r="E987" s="112">
        <f t="shared" si="109"/>
        <v>0</v>
      </c>
      <c r="F987" s="232"/>
      <c r="G987" s="232"/>
      <c r="H987" s="52" t="e">
        <f>E987/B987*100-100</f>
        <v>#DIV/0!</v>
      </c>
    </row>
    <row r="988" spans="1:8" ht="16.5" customHeight="1" hidden="1">
      <c r="A988" s="111" t="s">
        <v>311</v>
      </c>
      <c r="B988" s="112">
        <f>C988+D988</f>
        <v>0</v>
      </c>
      <c r="C988" s="232"/>
      <c r="D988" s="232"/>
      <c r="E988" s="112">
        <f t="shared" si="109"/>
        <v>0</v>
      </c>
      <c r="F988" s="232"/>
      <c r="G988" s="232"/>
      <c r="H988" s="52" t="e">
        <f>E988/B988*100-100</f>
        <v>#DIV/0!</v>
      </c>
    </row>
    <row r="989" spans="1:8" ht="16.5" customHeight="1" hidden="1">
      <c r="A989" s="111" t="s">
        <v>312</v>
      </c>
      <c r="B989" s="112">
        <f>C989+D989</f>
        <v>0</v>
      </c>
      <c r="C989" s="232"/>
      <c r="D989" s="232"/>
      <c r="E989" s="112">
        <f t="shared" si="109"/>
        <v>0</v>
      </c>
      <c r="F989" s="232"/>
      <c r="G989" s="232"/>
      <c r="H989" s="52" t="e">
        <f>E989/B989*100-100</f>
        <v>#DIV/0!</v>
      </c>
    </row>
    <row r="990" spans="1:8" ht="16.5" customHeight="1" hidden="1">
      <c r="A990" s="111" t="s">
        <v>313</v>
      </c>
      <c r="B990" s="112">
        <f>C990+D990</f>
        <v>0</v>
      </c>
      <c r="C990" s="232"/>
      <c r="D990" s="232"/>
      <c r="E990" s="112">
        <f t="shared" si="109"/>
        <v>0</v>
      </c>
      <c r="F990" s="232"/>
      <c r="G990" s="232"/>
      <c r="H990" s="52" t="e">
        <f>E990/B990*100-100</f>
        <v>#DIV/0!</v>
      </c>
    </row>
    <row r="991" spans="1:8" ht="16.5" customHeight="1" hidden="1">
      <c r="A991" s="111" t="s">
        <v>314</v>
      </c>
      <c r="B991" s="112">
        <f>C991+D991</f>
        <v>0</v>
      </c>
      <c r="C991" s="232"/>
      <c r="D991" s="232"/>
      <c r="E991" s="112">
        <f t="shared" si="109"/>
        <v>0</v>
      </c>
      <c r="F991" s="232"/>
      <c r="G991" s="232"/>
      <c r="H991" s="52" t="e">
        <f>E991/B991*100-100</f>
        <v>#DIV/0!</v>
      </c>
    </row>
    <row r="992" spans="1:8" ht="16.5" customHeight="1" hidden="1">
      <c r="A992" s="111" t="s">
        <v>315</v>
      </c>
      <c r="B992" s="112">
        <f>C992+D992</f>
        <v>0</v>
      </c>
      <c r="C992" s="232"/>
      <c r="D992" s="232"/>
      <c r="E992" s="112">
        <f t="shared" si="109"/>
        <v>0</v>
      </c>
      <c r="F992" s="232"/>
      <c r="G992" s="232"/>
      <c r="H992" s="52" t="e">
        <f>E992/B992*100-100</f>
        <v>#DIV/0!</v>
      </c>
    </row>
    <row r="993" spans="1:8" ht="16.5" customHeight="1" hidden="1">
      <c r="A993" s="111" t="s">
        <v>316</v>
      </c>
      <c r="B993" s="112">
        <f>C993+D993</f>
        <v>0</v>
      </c>
      <c r="C993" s="232"/>
      <c r="D993" s="232"/>
      <c r="E993" s="112">
        <f t="shared" si="109"/>
        <v>0</v>
      </c>
      <c r="F993" s="232"/>
      <c r="G993" s="232"/>
      <c r="H993" s="52" t="e">
        <f>E993/B993*100-100</f>
        <v>#DIV/0!</v>
      </c>
    </row>
    <row r="994" spans="1:8" ht="16.5" customHeight="1" hidden="1">
      <c r="A994" s="111" t="s">
        <v>317</v>
      </c>
      <c r="B994" s="112">
        <f>C994+D994</f>
        <v>0</v>
      </c>
      <c r="C994" s="232"/>
      <c r="D994" s="232"/>
      <c r="E994" s="112">
        <f t="shared" si="109"/>
        <v>0</v>
      </c>
      <c r="F994" s="232"/>
      <c r="G994" s="232"/>
      <c r="H994" s="52" t="e">
        <f>E994/B994*100-100</f>
        <v>#DIV/0!</v>
      </c>
    </row>
    <row r="995" spans="1:8" ht="16.5" customHeight="1" hidden="1">
      <c r="A995" s="111" t="s">
        <v>318</v>
      </c>
      <c r="B995" s="112">
        <f>C995+D995</f>
        <v>0</v>
      </c>
      <c r="C995" s="110"/>
      <c r="D995" s="110"/>
      <c r="E995" s="112">
        <f t="shared" si="109"/>
        <v>0</v>
      </c>
      <c r="F995" s="110"/>
      <c r="G995" s="110"/>
      <c r="H995" s="52" t="e">
        <f>E995/B995*100-100</f>
        <v>#DIV/0!</v>
      </c>
    </row>
    <row r="996" spans="1:8" ht="16.5" customHeight="1" hidden="1">
      <c r="A996" s="111" t="s">
        <v>319</v>
      </c>
      <c r="B996" s="112">
        <f>C996+D996</f>
        <v>0</v>
      </c>
      <c r="C996" s="112"/>
      <c r="D996" s="112"/>
      <c r="E996" s="112">
        <f t="shared" si="109"/>
        <v>0</v>
      </c>
      <c r="F996" s="112"/>
      <c r="G996" s="112"/>
      <c r="H996" s="52" t="e">
        <f>E996/B996*100-100</f>
        <v>#DIV/0!</v>
      </c>
    </row>
    <row r="997" spans="1:8" ht="16.5" customHeight="1" hidden="1">
      <c r="A997" s="111" t="s">
        <v>320</v>
      </c>
      <c r="B997" s="112">
        <f>C997+D997</f>
        <v>0</v>
      </c>
      <c r="C997" s="112"/>
      <c r="D997" s="112"/>
      <c r="E997" s="112">
        <f t="shared" si="109"/>
        <v>0</v>
      </c>
      <c r="F997" s="112"/>
      <c r="G997" s="112"/>
      <c r="H997" s="52" t="e">
        <f>E997/B997*100-100</f>
        <v>#DIV/0!</v>
      </c>
    </row>
    <row r="998" spans="1:8" ht="16.5" customHeight="1" hidden="1">
      <c r="A998" s="111" t="s">
        <v>321</v>
      </c>
      <c r="B998" s="112">
        <f>C998+D998</f>
        <v>0</v>
      </c>
      <c r="C998" s="232"/>
      <c r="D998" s="232"/>
      <c r="E998" s="112">
        <f t="shared" si="109"/>
        <v>0</v>
      </c>
      <c r="F998" s="232"/>
      <c r="G998" s="232"/>
      <c r="H998" s="52" t="e">
        <f>E998/B998*100-100</f>
        <v>#DIV/0!</v>
      </c>
    </row>
    <row r="999" spans="1:8" ht="16.5" customHeight="1" hidden="1">
      <c r="A999" s="111" t="s">
        <v>322</v>
      </c>
      <c r="B999" s="112">
        <f>C999+D999</f>
        <v>0</v>
      </c>
      <c r="C999" s="232"/>
      <c r="D999" s="232"/>
      <c r="E999" s="112">
        <f t="shared" si="109"/>
        <v>0</v>
      </c>
      <c r="F999" s="232"/>
      <c r="G999" s="232"/>
      <c r="H999" s="52" t="e">
        <f>E999/B999*100-100</f>
        <v>#DIV/0!</v>
      </c>
    </row>
    <row r="1000" spans="1:8" ht="16.5" customHeight="1" hidden="1">
      <c r="A1000" s="111" t="s">
        <v>323</v>
      </c>
      <c r="B1000" s="112">
        <f>C1000+D1000</f>
        <v>0</v>
      </c>
      <c r="C1000" s="233"/>
      <c r="D1000" s="233"/>
      <c r="E1000" s="112">
        <f t="shared" si="109"/>
        <v>0</v>
      </c>
      <c r="F1000" s="233"/>
      <c r="G1000" s="233"/>
      <c r="H1000" s="52" t="e">
        <f>E1000/B1000*100-100</f>
        <v>#DIV/0!</v>
      </c>
    </row>
    <row r="1001" spans="1:8" ht="16.5" customHeight="1" hidden="1">
      <c r="A1001" s="111" t="s">
        <v>801</v>
      </c>
      <c r="B1001" s="112">
        <f>C1001+D1001</f>
        <v>0</v>
      </c>
      <c r="C1001" s="232"/>
      <c r="D1001" s="232"/>
      <c r="E1001" s="112">
        <f t="shared" si="109"/>
        <v>0</v>
      </c>
      <c r="F1001" s="232"/>
      <c r="G1001" s="232"/>
      <c r="H1001" s="52" t="e">
        <f>E1001/B1001*100-100</f>
        <v>#DIV/0!</v>
      </c>
    </row>
    <row r="1002" spans="1:8" ht="16.5" customHeight="1" hidden="1">
      <c r="A1002" s="111" t="s">
        <v>802</v>
      </c>
      <c r="B1002" s="112">
        <f>C1002+D1002</f>
        <v>0</v>
      </c>
      <c r="C1002" s="232"/>
      <c r="D1002" s="232"/>
      <c r="E1002" s="112">
        <f t="shared" si="109"/>
        <v>0</v>
      </c>
      <c r="F1002" s="232"/>
      <c r="G1002" s="232"/>
      <c r="H1002" s="52" t="e">
        <f>E1002/B1002*100-100</f>
        <v>#DIV/0!</v>
      </c>
    </row>
    <row r="1003" spans="1:8" ht="16.5" customHeight="1" hidden="1">
      <c r="A1003" s="111" t="s">
        <v>803</v>
      </c>
      <c r="B1003" s="112">
        <f>C1003+D1003</f>
        <v>0</v>
      </c>
      <c r="C1003" s="232"/>
      <c r="D1003" s="232"/>
      <c r="E1003" s="112">
        <f t="shared" si="109"/>
        <v>0</v>
      </c>
      <c r="F1003" s="232"/>
      <c r="G1003" s="232"/>
      <c r="H1003" s="52" t="e">
        <f>E1003/B1003*100-100</f>
        <v>#DIV/0!</v>
      </c>
    </row>
    <row r="1004" spans="1:8" ht="16.5" customHeight="1" hidden="1">
      <c r="A1004" s="111" t="s">
        <v>324</v>
      </c>
      <c r="B1004" s="112">
        <f>C1004+D1004</f>
        <v>0</v>
      </c>
      <c r="C1004" s="232"/>
      <c r="D1004" s="232"/>
      <c r="E1004" s="112">
        <f t="shared" si="109"/>
        <v>0</v>
      </c>
      <c r="F1004" s="232"/>
      <c r="G1004" s="232"/>
      <c r="H1004" s="52" t="e">
        <f>E1004/B1004*100-100</f>
        <v>#DIV/0!</v>
      </c>
    </row>
    <row r="1005" spans="1:8" ht="16.5" customHeight="1" hidden="1">
      <c r="A1005" s="111" t="s">
        <v>325</v>
      </c>
      <c r="B1005" s="112">
        <f>C1005+D1005</f>
        <v>0</v>
      </c>
      <c r="C1005" s="232"/>
      <c r="D1005" s="232"/>
      <c r="E1005" s="112">
        <f t="shared" si="109"/>
        <v>0</v>
      </c>
      <c r="F1005" s="232"/>
      <c r="G1005" s="232"/>
      <c r="H1005" s="52" t="e">
        <f>E1005/B1005*100-100</f>
        <v>#DIV/0!</v>
      </c>
    </row>
    <row r="1006" spans="1:8" ht="16.5" customHeight="1" hidden="1">
      <c r="A1006" s="111" t="s">
        <v>326</v>
      </c>
      <c r="B1006" s="112">
        <f>C1006+D1006</f>
        <v>0</v>
      </c>
      <c r="C1006" s="232"/>
      <c r="D1006" s="232"/>
      <c r="E1006" s="112">
        <f t="shared" si="109"/>
        <v>0</v>
      </c>
      <c r="F1006" s="232"/>
      <c r="G1006" s="232"/>
      <c r="H1006" s="52" t="e">
        <f>E1006/B1006*100-100</f>
        <v>#DIV/0!</v>
      </c>
    </row>
    <row r="1007" spans="1:8" ht="16.5" customHeight="1" hidden="1">
      <c r="A1007" s="111" t="s">
        <v>327</v>
      </c>
      <c r="B1007" s="112">
        <f>C1007+D1007</f>
        <v>0</v>
      </c>
      <c r="C1007" s="233"/>
      <c r="D1007" s="233"/>
      <c r="E1007" s="112">
        <f t="shared" si="109"/>
        <v>0</v>
      </c>
      <c r="F1007" s="233"/>
      <c r="G1007" s="233"/>
      <c r="H1007" s="52" t="e">
        <f>E1007/B1007*100-100</f>
        <v>#DIV/0!</v>
      </c>
    </row>
    <row r="1008" spans="1:8" ht="16.5" customHeight="1" hidden="1">
      <c r="A1008" s="111" t="s">
        <v>328</v>
      </c>
      <c r="B1008" s="112">
        <f>C1008+D1008</f>
        <v>0</v>
      </c>
      <c r="C1008" s="232"/>
      <c r="D1008" s="232"/>
      <c r="E1008" s="112">
        <f t="shared" si="109"/>
        <v>0</v>
      </c>
      <c r="F1008" s="232"/>
      <c r="G1008" s="232"/>
      <c r="H1008" s="52" t="e">
        <f>E1008/B1008*100-100</f>
        <v>#DIV/0!</v>
      </c>
    </row>
    <row r="1009" spans="1:8" ht="16.5" customHeight="1" hidden="1">
      <c r="A1009" s="111" t="s">
        <v>329</v>
      </c>
      <c r="B1009" s="112">
        <f>C1009+D1009</f>
        <v>0</v>
      </c>
      <c r="C1009" s="232"/>
      <c r="D1009" s="232"/>
      <c r="E1009" s="112">
        <f t="shared" si="109"/>
        <v>0</v>
      </c>
      <c r="F1009" s="232"/>
      <c r="G1009" s="232"/>
      <c r="H1009" s="52" t="e">
        <f>E1009/B1009*100-100</f>
        <v>#DIV/0!</v>
      </c>
    </row>
    <row r="1010" spans="1:8" ht="16.5" customHeight="1" hidden="1">
      <c r="A1010" s="111" t="s">
        <v>330</v>
      </c>
      <c r="B1010" s="112">
        <f>C1010+D1010</f>
        <v>0</v>
      </c>
      <c r="C1010" s="232"/>
      <c r="D1010" s="232"/>
      <c r="E1010" s="112">
        <f aca="true" t="shared" si="110" ref="E1010:E1015">F1010+G1010</f>
        <v>0</v>
      </c>
      <c r="F1010" s="232"/>
      <c r="G1010" s="232"/>
      <c r="H1010" s="52" t="e">
        <f>E1010/B1010*100-100</f>
        <v>#DIV/0!</v>
      </c>
    </row>
    <row r="1011" spans="1:8" ht="16.5" customHeight="1" hidden="1">
      <c r="A1011" s="111" t="s">
        <v>331</v>
      </c>
      <c r="B1011" s="112">
        <f>C1011+D1011</f>
        <v>0</v>
      </c>
      <c r="C1011" s="232"/>
      <c r="D1011" s="232"/>
      <c r="E1011" s="112">
        <f t="shared" si="110"/>
        <v>0</v>
      </c>
      <c r="F1011" s="232"/>
      <c r="G1011" s="232"/>
      <c r="H1011" s="52" t="e">
        <f>E1011/B1011*100-100</f>
        <v>#DIV/0!</v>
      </c>
    </row>
    <row r="1012" spans="1:8" ht="16.5" customHeight="1" hidden="1">
      <c r="A1012" s="111" t="s">
        <v>332</v>
      </c>
      <c r="B1012" s="112">
        <f>C1012+D1012</f>
        <v>0</v>
      </c>
      <c r="C1012" s="110"/>
      <c r="D1012" s="110"/>
      <c r="E1012" s="112">
        <f t="shared" si="110"/>
        <v>0</v>
      </c>
      <c r="F1012" s="110"/>
      <c r="G1012" s="110"/>
      <c r="H1012" s="52" t="e">
        <f>E1012/B1012*100-100</f>
        <v>#DIV/0!</v>
      </c>
    </row>
    <row r="1013" spans="1:8" ht="16.5" customHeight="1" hidden="1">
      <c r="A1013" s="111" t="s">
        <v>333</v>
      </c>
      <c r="B1013" s="112">
        <f>C1013+D1013</f>
        <v>0</v>
      </c>
      <c r="C1013" s="112"/>
      <c r="D1013" s="112"/>
      <c r="E1013" s="112">
        <f t="shared" si="110"/>
        <v>0</v>
      </c>
      <c r="F1013" s="112"/>
      <c r="G1013" s="112"/>
      <c r="H1013" s="52" t="e">
        <f>E1013/B1013*100-100</f>
        <v>#DIV/0!</v>
      </c>
    </row>
    <row r="1014" spans="1:8" ht="16.5" customHeight="1" hidden="1">
      <c r="A1014" s="111" t="s">
        <v>334</v>
      </c>
      <c r="B1014" s="112">
        <f>C1014+D1014</f>
        <v>0</v>
      </c>
      <c r="C1014" s="232"/>
      <c r="D1014" s="232"/>
      <c r="E1014" s="112">
        <f t="shared" si="110"/>
        <v>0</v>
      </c>
      <c r="F1014" s="232"/>
      <c r="G1014" s="232"/>
      <c r="H1014" s="52" t="e">
        <f>E1014/B1014*100-100</f>
        <v>#DIV/0!</v>
      </c>
    </row>
    <row r="1015" spans="1:8" ht="16.5" customHeight="1">
      <c r="A1015" s="261" t="s">
        <v>677</v>
      </c>
      <c r="B1015" s="112">
        <f>B1017</f>
        <v>0</v>
      </c>
      <c r="C1015" s="112">
        <f>C1017</f>
        <v>0</v>
      </c>
      <c r="D1015" s="112"/>
      <c r="E1015" s="112">
        <f t="shared" si="110"/>
        <v>0</v>
      </c>
      <c r="F1015" s="112">
        <f>F1017</f>
        <v>0</v>
      </c>
      <c r="G1015" s="112"/>
      <c r="H1015" s="52"/>
    </row>
    <row r="1016" spans="1:8" ht="16.5" customHeight="1">
      <c r="A1016" s="261" t="s">
        <v>1464</v>
      </c>
      <c r="B1016" s="112"/>
      <c r="C1016" s="112"/>
      <c r="D1016" s="112"/>
      <c r="E1016" s="112">
        <v>89</v>
      </c>
      <c r="F1016" s="112"/>
      <c r="G1016" s="112"/>
      <c r="H1016" s="52"/>
    </row>
    <row r="1017" spans="1:8" ht="16.5" customHeight="1">
      <c r="A1017" s="111" t="s">
        <v>678</v>
      </c>
      <c r="B1017" s="112">
        <f>C1017+D1017</f>
        <v>0</v>
      </c>
      <c r="C1017" s="232"/>
      <c r="D1017" s="232"/>
      <c r="E1017" s="112">
        <f>F1017+G1017</f>
        <v>0</v>
      </c>
      <c r="F1017" s="232"/>
      <c r="G1017" s="232"/>
      <c r="H1017" s="52"/>
    </row>
    <row r="1018" spans="1:8" ht="16.5" customHeight="1">
      <c r="A1018" s="111" t="s">
        <v>679</v>
      </c>
      <c r="B1018" s="112">
        <f aca="true" t="shared" si="111" ref="B1018:G1018">B1019</f>
        <v>0</v>
      </c>
      <c r="C1018" s="112">
        <f t="shared" si="111"/>
        <v>0</v>
      </c>
      <c r="D1018" s="112"/>
      <c r="E1018" s="112">
        <f t="shared" si="111"/>
        <v>0</v>
      </c>
      <c r="F1018" s="112">
        <f t="shared" si="111"/>
        <v>0</v>
      </c>
      <c r="G1018" s="112"/>
      <c r="H1018" s="52"/>
    </row>
    <row r="1019" spans="1:8" ht="16.5" customHeight="1">
      <c r="A1019" s="111" t="s">
        <v>680</v>
      </c>
      <c r="B1019" s="112">
        <f>C1019+D1019</f>
        <v>0</v>
      </c>
      <c r="C1019" s="232"/>
      <c r="D1019" s="232"/>
      <c r="E1019" s="112">
        <f>F1019+G1019</f>
        <v>0</v>
      </c>
      <c r="F1019" s="232"/>
      <c r="G1019" s="232"/>
      <c r="H1019" s="52"/>
    </row>
    <row r="1020" spans="1:8" ht="19.5" customHeight="1">
      <c r="A1020" s="109" t="s">
        <v>573</v>
      </c>
      <c r="B1020" s="110">
        <f aca="true" t="shared" si="112" ref="B1020:G1020">SUM(B1021,B1031,B1047,B1052,B1069,B1075,B1082)</f>
        <v>945</v>
      </c>
      <c r="C1020" s="110">
        <f t="shared" si="112"/>
        <v>945</v>
      </c>
      <c r="D1020" s="110"/>
      <c r="E1020" s="110">
        <f t="shared" si="112"/>
        <v>821</v>
      </c>
      <c r="F1020" s="110">
        <f t="shared" si="112"/>
        <v>821</v>
      </c>
      <c r="G1020" s="110"/>
      <c r="H1020" s="52">
        <f>E1020/B1020*100-100</f>
        <v>-13.121693121693127</v>
      </c>
    </row>
    <row r="1021" spans="1:8" ht="16.5" customHeight="1" hidden="1">
      <c r="A1021" s="111" t="s">
        <v>335</v>
      </c>
      <c r="B1021" s="112">
        <f>C1021+D1021</f>
        <v>0</v>
      </c>
      <c r="C1021" s="233"/>
      <c r="D1021" s="233"/>
      <c r="E1021" s="112">
        <f aca="true" t="shared" si="113" ref="E1021:E1084">F1021+G1021</f>
        <v>0</v>
      </c>
      <c r="F1021" s="233"/>
      <c r="G1021" s="233"/>
      <c r="H1021" s="52" t="e">
        <f>E1021/B1021*100-100</f>
        <v>#DIV/0!</v>
      </c>
    </row>
    <row r="1022" spans="1:8" ht="16.5" customHeight="1" hidden="1">
      <c r="A1022" s="111" t="s">
        <v>801</v>
      </c>
      <c r="B1022" s="112">
        <f>C1022+D1022</f>
        <v>0</v>
      </c>
      <c r="C1022" s="232"/>
      <c r="D1022" s="232"/>
      <c r="E1022" s="112">
        <f t="shared" si="113"/>
        <v>0</v>
      </c>
      <c r="F1022" s="232"/>
      <c r="G1022" s="232"/>
      <c r="H1022" s="52" t="e">
        <f>E1022/B1022*100-100</f>
        <v>#DIV/0!</v>
      </c>
    </row>
    <row r="1023" spans="1:8" ht="16.5" customHeight="1" hidden="1">
      <c r="A1023" s="111" t="s">
        <v>802</v>
      </c>
      <c r="B1023" s="112">
        <f>C1023+D1023</f>
        <v>0</v>
      </c>
      <c r="C1023" s="232"/>
      <c r="D1023" s="232"/>
      <c r="E1023" s="112">
        <f t="shared" si="113"/>
        <v>0</v>
      </c>
      <c r="F1023" s="232"/>
      <c r="G1023" s="232"/>
      <c r="H1023" s="52" t="e">
        <f>E1023/B1023*100-100</f>
        <v>#DIV/0!</v>
      </c>
    </row>
    <row r="1024" spans="1:8" ht="16.5" customHeight="1" hidden="1">
      <c r="A1024" s="111" t="s">
        <v>803</v>
      </c>
      <c r="B1024" s="112">
        <f>C1024+D1024</f>
        <v>0</v>
      </c>
      <c r="C1024" s="232"/>
      <c r="D1024" s="232"/>
      <c r="E1024" s="112">
        <f t="shared" si="113"/>
        <v>0</v>
      </c>
      <c r="F1024" s="232"/>
      <c r="G1024" s="232"/>
      <c r="H1024" s="52" t="e">
        <f>E1024/B1024*100-100</f>
        <v>#DIV/0!</v>
      </c>
    </row>
    <row r="1025" spans="1:8" ht="16.5" customHeight="1" hidden="1">
      <c r="A1025" s="111" t="s">
        <v>336</v>
      </c>
      <c r="B1025" s="112">
        <f>C1025+D1025</f>
        <v>0</v>
      </c>
      <c r="C1025" s="232"/>
      <c r="D1025" s="232"/>
      <c r="E1025" s="112">
        <f t="shared" si="113"/>
        <v>0</v>
      </c>
      <c r="F1025" s="232"/>
      <c r="G1025" s="232"/>
      <c r="H1025" s="52" t="e">
        <f>E1025/B1025*100-100</f>
        <v>#DIV/0!</v>
      </c>
    </row>
    <row r="1026" spans="1:8" ht="16.5" customHeight="1" hidden="1">
      <c r="A1026" s="111" t="s">
        <v>337</v>
      </c>
      <c r="B1026" s="112">
        <f>C1026+D1026</f>
        <v>0</v>
      </c>
      <c r="C1026" s="232"/>
      <c r="D1026" s="232"/>
      <c r="E1026" s="112">
        <f t="shared" si="113"/>
        <v>0</v>
      </c>
      <c r="F1026" s="232"/>
      <c r="G1026" s="232"/>
      <c r="H1026" s="52" t="e">
        <f>E1026/B1026*100-100</f>
        <v>#DIV/0!</v>
      </c>
    </row>
    <row r="1027" spans="1:8" ht="16.5" customHeight="1" hidden="1">
      <c r="A1027" s="111" t="s">
        <v>338</v>
      </c>
      <c r="B1027" s="112">
        <f>C1027+D1027</f>
        <v>0</v>
      </c>
      <c r="C1027" s="232"/>
      <c r="D1027" s="232"/>
      <c r="E1027" s="112">
        <f t="shared" si="113"/>
        <v>0</v>
      </c>
      <c r="F1027" s="232"/>
      <c r="G1027" s="232"/>
      <c r="H1027" s="52" t="e">
        <f>E1027/B1027*100-100</f>
        <v>#DIV/0!</v>
      </c>
    </row>
    <row r="1028" spans="1:8" ht="16.5" customHeight="1" hidden="1">
      <c r="A1028" s="111" t="s">
        <v>339</v>
      </c>
      <c r="B1028" s="112">
        <f>C1028+D1028</f>
        <v>0</v>
      </c>
      <c r="C1028" s="232"/>
      <c r="D1028" s="232"/>
      <c r="E1028" s="112">
        <f t="shared" si="113"/>
        <v>0</v>
      </c>
      <c r="F1028" s="232"/>
      <c r="G1028" s="232"/>
      <c r="H1028" s="52" t="e">
        <f>E1028/B1028*100-100</f>
        <v>#DIV/0!</v>
      </c>
    </row>
    <row r="1029" spans="1:8" ht="16.5" customHeight="1" hidden="1">
      <c r="A1029" s="111" t="s">
        <v>340</v>
      </c>
      <c r="B1029" s="112">
        <f>C1029+D1029</f>
        <v>0</v>
      </c>
      <c r="C1029" s="232"/>
      <c r="D1029" s="232"/>
      <c r="E1029" s="112">
        <f t="shared" si="113"/>
        <v>0</v>
      </c>
      <c r="F1029" s="232"/>
      <c r="G1029" s="232"/>
      <c r="H1029" s="52" t="e">
        <f>E1029/B1029*100-100</f>
        <v>#DIV/0!</v>
      </c>
    </row>
    <row r="1030" spans="1:8" ht="16.5" customHeight="1" hidden="1">
      <c r="A1030" s="111" t="s">
        <v>341</v>
      </c>
      <c r="B1030" s="112">
        <f>C1030+D1030</f>
        <v>0</v>
      </c>
      <c r="C1030" s="232"/>
      <c r="D1030" s="232"/>
      <c r="E1030" s="112">
        <f t="shared" si="113"/>
        <v>0</v>
      </c>
      <c r="F1030" s="232"/>
      <c r="G1030" s="232"/>
      <c r="H1030" s="52" t="e">
        <f>E1030/B1030*100-100</f>
        <v>#DIV/0!</v>
      </c>
    </row>
    <row r="1031" spans="1:8" ht="16.5" customHeight="1" hidden="1">
      <c r="A1031" s="111" t="s">
        <v>342</v>
      </c>
      <c r="B1031" s="112">
        <f>C1031+D1031</f>
        <v>0</v>
      </c>
      <c r="C1031" s="233"/>
      <c r="D1031" s="233"/>
      <c r="E1031" s="112">
        <f t="shared" si="113"/>
        <v>0</v>
      </c>
      <c r="F1031" s="233"/>
      <c r="G1031" s="233"/>
      <c r="H1031" s="52" t="e">
        <f>E1031/B1031*100-100</f>
        <v>#DIV/0!</v>
      </c>
    </row>
    <row r="1032" spans="1:8" ht="16.5" customHeight="1" hidden="1">
      <c r="A1032" s="111" t="s">
        <v>801</v>
      </c>
      <c r="B1032" s="112">
        <f>C1032+D1032</f>
        <v>0</v>
      </c>
      <c r="C1032" s="232"/>
      <c r="D1032" s="232"/>
      <c r="E1032" s="112">
        <f t="shared" si="113"/>
        <v>0</v>
      </c>
      <c r="F1032" s="232"/>
      <c r="G1032" s="232"/>
      <c r="H1032" s="52" t="e">
        <f>E1032/B1032*100-100</f>
        <v>#DIV/0!</v>
      </c>
    </row>
    <row r="1033" spans="1:8" ht="16.5" customHeight="1" hidden="1">
      <c r="A1033" s="111" t="s">
        <v>802</v>
      </c>
      <c r="B1033" s="112">
        <f>C1033+D1033</f>
        <v>0</v>
      </c>
      <c r="C1033" s="232"/>
      <c r="D1033" s="232"/>
      <c r="E1033" s="112">
        <f t="shared" si="113"/>
        <v>0</v>
      </c>
      <c r="F1033" s="232"/>
      <c r="G1033" s="232"/>
      <c r="H1033" s="52" t="e">
        <f>E1033/B1033*100-100</f>
        <v>#DIV/0!</v>
      </c>
    </row>
    <row r="1034" spans="1:8" ht="16.5" customHeight="1" hidden="1">
      <c r="A1034" s="111" t="s">
        <v>803</v>
      </c>
      <c r="B1034" s="112">
        <f>C1034+D1034</f>
        <v>0</v>
      </c>
      <c r="C1034" s="232"/>
      <c r="D1034" s="232"/>
      <c r="E1034" s="112">
        <f t="shared" si="113"/>
        <v>0</v>
      </c>
      <c r="F1034" s="232"/>
      <c r="G1034" s="232"/>
      <c r="H1034" s="52" t="e">
        <f>E1034/B1034*100-100</f>
        <v>#DIV/0!</v>
      </c>
    </row>
    <row r="1035" spans="1:8" ht="16.5" customHeight="1" hidden="1">
      <c r="A1035" s="111" t="s">
        <v>343</v>
      </c>
      <c r="B1035" s="112">
        <f>C1035+D1035</f>
        <v>0</v>
      </c>
      <c r="C1035" s="232"/>
      <c r="D1035" s="232"/>
      <c r="E1035" s="112">
        <f t="shared" si="113"/>
        <v>0</v>
      </c>
      <c r="F1035" s="232"/>
      <c r="G1035" s="232"/>
      <c r="H1035" s="52" t="e">
        <f>E1035/B1035*100-100</f>
        <v>#DIV/0!</v>
      </c>
    </row>
    <row r="1036" spans="1:8" ht="16.5" customHeight="1" hidden="1">
      <c r="A1036" s="111" t="s">
        <v>344</v>
      </c>
      <c r="B1036" s="112">
        <f>C1036+D1036</f>
        <v>0</v>
      </c>
      <c r="C1036" s="232"/>
      <c r="D1036" s="232"/>
      <c r="E1036" s="112">
        <f t="shared" si="113"/>
        <v>0</v>
      </c>
      <c r="F1036" s="232"/>
      <c r="G1036" s="232"/>
      <c r="H1036" s="52" t="e">
        <f>E1036/B1036*100-100</f>
        <v>#DIV/0!</v>
      </c>
    </row>
    <row r="1037" spans="1:8" ht="16.5" customHeight="1" hidden="1">
      <c r="A1037" s="111" t="s">
        <v>345</v>
      </c>
      <c r="B1037" s="112">
        <f>C1037+D1037</f>
        <v>0</v>
      </c>
      <c r="C1037" s="232"/>
      <c r="D1037" s="232"/>
      <c r="E1037" s="112">
        <f t="shared" si="113"/>
        <v>0</v>
      </c>
      <c r="F1037" s="232"/>
      <c r="G1037" s="232"/>
      <c r="H1037" s="52" t="e">
        <f>E1037/B1037*100-100</f>
        <v>#DIV/0!</v>
      </c>
    </row>
    <row r="1038" spans="1:8" ht="16.5" customHeight="1" hidden="1">
      <c r="A1038" s="111" t="s">
        <v>346</v>
      </c>
      <c r="B1038" s="112">
        <f>C1038+D1038</f>
        <v>0</v>
      </c>
      <c r="C1038" s="232"/>
      <c r="D1038" s="232"/>
      <c r="E1038" s="112">
        <f t="shared" si="113"/>
        <v>0</v>
      </c>
      <c r="F1038" s="232"/>
      <c r="G1038" s="232"/>
      <c r="H1038" s="52" t="e">
        <f>E1038/B1038*100-100</f>
        <v>#DIV/0!</v>
      </c>
    </row>
    <row r="1039" spans="1:8" ht="16.5" customHeight="1" hidden="1">
      <c r="A1039" s="111" t="s">
        <v>347</v>
      </c>
      <c r="B1039" s="112">
        <f>C1039+D1039</f>
        <v>0</v>
      </c>
      <c r="C1039" s="232"/>
      <c r="D1039" s="232"/>
      <c r="E1039" s="112">
        <f t="shared" si="113"/>
        <v>0</v>
      </c>
      <c r="F1039" s="232"/>
      <c r="G1039" s="232"/>
      <c r="H1039" s="52" t="e">
        <f>E1039/B1039*100-100</f>
        <v>#DIV/0!</v>
      </c>
    </row>
    <row r="1040" spans="1:8" ht="16.5" customHeight="1" hidden="1">
      <c r="A1040" s="111" t="s">
        <v>348</v>
      </c>
      <c r="B1040" s="112">
        <f>C1040+D1040</f>
        <v>0</v>
      </c>
      <c r="C1040" s="232"/>
      <c r="D1040" s="232"/>
      <c r="E1040" s="112">
        <f t="shared" si="113"/>
        <v>0</v>
      </c>
      <c r="F1040" s="232"/>
      <c r="G1040" s="232"/>
      <c r="H1040" s="52" t="e">
        <f>E1040/B1040*100-100</f>
        <v>#DIV/0!</v>
      </c>
    </row>
    <row r="1041" spans="1:8" ht="16.5" customHeight="1" hidden="1">
      <c r="A1041" s="111" t="s">
        <v>349</v>
      </c>
      <c r="B1041" s="112">
        <f>C1041+D1041</f>
        <v>0</v>
      </c>
      <c r="C1041" s="232"/>
      <c r="D1041" s="232"/>
      <c r="E1041" s="112">
        <f t="shared" si="113"/>
        <v>0</v>
      </c>
      <c r="F1041" s="232"/>
      <c r="G1041" s="232"/>
      <c r="H1041" s="52" t="e">
        <f>E1041/B1041*100-100</f>
        <v>#DIV/0!</v>
      </c>
    </row>
    <row r="1042" spans="1:8" ht="16.5" customHeight="1" hidden="1">
      <c r="A1042" s="111" t="s">
        <v>350</v>
      </c>
      <c r="B1042" s="112">
        <f>C1042+D1042</f>
        <v>0</v>
      </c>
      <c r="C1042" s="232"/>
      <c r="D1042" s="232"/>
      <c r="E1042" s="112">
        <f t="shared" si="113"/>
        <v>0</v>
      </c>
      <c r="F1042" s="232"/>
      <c r="G1042" s="232"/>
      <c r="H1042" s="52" t="e">
        <f>E1042/B1042*100-100</f>
        <v>#DIV/0!</v>
      </c>
    </row>
    <row r="1043" spans="1:8" ht="16.5" customHeight="1" hidden="1">
      <c r="A1043" s="111" t="s">
        <v>351</v>
      </c>
      <c r="B1043" s="112">
        <f>C1043+D1043</f>
        <v>0</v>
      </c>
      <c r="C1043" s="232"/>
      <c r="D1043" s="232"/>
      <c r="E1043" s="112">
        <f t="shared" si="113"/>
        <v>0</v>
      </c>
      <c r="F1043" s="232"/>
      <c r="G1043" s="232"/>
      <c r="H1043" s="52" t="e">
        <f>E1043/B1043*100-100</f>
        <v>#DIV/0!</v>
      </c>
    </row>
    <row r="1044" spans="1:8" ht="16.5" customHeight="1" hidden="1">
      <c r="A1044" s="111" t="s">
        <v>352</v>
      </c>
      <c r="B1044" s="112">
        <f>C1044+D1044</f>
        <v>0</v>
      </c>
      <c r="C1044" s="232"/>
      <c r="D1044" s="232"/>
      <c r="E1044" s="112">
        <f t="shared" si="113"/>
        <v>0</v>
      </c>
      <c r="F1044" s="232"/>
      <c r="G1044" s="232"/>
      <c r="H1044" s="52" t="e">
        <f>E1044/B1044*100-100</f>
        <v>#DIV/0!</v>
      </c>
    </row>
    <row r="1045" spans="1:8" ht="16.5" customHeight="1" hidden="1">
      <c r="A1045" s="111" t="s">
        <v>353</v>
      </c>
      <c r="B1045" s="112">
        <f>C1045+D1045</f>
        <v>0</v>
      </c>
      <c r="C1045" s="232"/>
      <c r="D1045" s="232"/>
      <c r="E1045" s="112">
        <f t="shared" si="113"/>
        <v>0</v>
      </c>
      <c r="F1045" s="232"/>
      <c r="G1045" s="232"/>
      <c r="H1045" s="52" t="e">
        <f>E1045/B1045*100-100</f>
        <v>#DIV/0!</v>
      </c>
    </row>
    <row r="1046" spans="1:8" ht="16.5" customHeight="1" hidden="1">
      <c r="A1046" s="111" t="s">
        <v>354</v>
      </c>
      <c r="B1046" s="112">
        <f>C1046+D1046</f>
        <v>0</v>
      </c>
      <c r="C1046" s="232"/>
      <c r="D1046" s="232"/>
      <c r="E1046" s="112">
        <f t="shared" si="113"/>
        <v>0</v>
      </c>
      <c r="F1046" s="232"/>
      <c r="G1046" s="232"/>
      <c r="H1046" s="52" t="e">
        <f>E1046/B1046*100-100</f>
        <v>#DIV/0!</v>
      </c>
    </row>
    <row r="1047" spans="1:8" ht="16.5" customHeight="1" hidden="1">
      <c r="A1047" s="111" t="s">
        <v>355</v>
      </c>
      <c r="B1047" s="112">
        <f>C1047+D1047</f>
        <v>0</v>
      </c>
      <c r="C1047" s="233"/>
      <c r="D1047" s="233"/>
      <c r="E1047" s="112">
        <f t="shared" si="113"/>
        <v>0</v>
      </c>
      <c r="F1047" s="233"/>
      <c r="G1047" s="233"/>
      <c r="H1047" s="52" t="e">
        <f>E1047/B1047*100-100</f>
        <v>#DIV/0!</v>
      </c>
    </row>
    <row r="1048" spans="1:8" ht="16.5" customHeight="1" hidden="1">
      <c r="A1048" s="111" t="s">
        <v>801</v>
      </c>
      <c r="B1048" s="112">
        <f>C1048+D1048</f>
        <v>0</v>
      </c>
      <c r="C1048" s="232"/>
      <c r="D1048" s="232"/>
      <c r="E1048" s="112">
        <f t="shared" si="113"/>
        <v>0</v>
      </c>
      <c r="F1048" s="232"/>
      <c r="G1048" s="232"/>
      <c r="H1048" s="52" t="e">
        <f>E1048/B1048*100-100</f>
        <v>#DIV/0!</v>
      </c>
    </row>
    <row r="1049" spans="1:8" ht="16.5" customHeight="1" hidden="1">
      <c r="A1049" s="111" t="s">
        <v>802</v>
      </c>
      <c r="B1049" s="112">
        <f>C1049+D1049</f>
        <v>0</v>
      </c>
      <c r="C1049" s="232"/>
      <c r="D1049" s="232"/>
      <c r="E1049" s="112">
        <f t="shared" si="113"/>
        <v>0</v>
      </c>
      <c r="F1049" s="232"/>
      <c r="G1049" s="232"/>
      <c r="H1049" s="52" t="e">
        <f>E1049/B1049*100-100</f>
        <v>#DIV/0!</v>
      </c>
    </row>
    <row r="1050" spans="1:8" ht="16.5" customHeight="1" hidden="1">
      <c r="A1050" s="111" t="s">
        <v>803</v>
      </c>
      <c r="B1050" s="112">
        <f>C1050+D1050</f>
        <v>0</v>
      </c>
      <c r="C1050" s="232"/>
      <c r="D1050" s="232"/>
      <c r="E1050" s="112">
        <f t="shared" si="113"/>
        <v>0</v>
      </c>
      <c r="F1050" s="232"/>
      <c r="G1050" s="232"/>
      <c r="H1050" s="52" t="e">
        <f>E1050/B1050*100-100</f>
        <v>#DIV/0!</v>
      </c>
    </row>
    <row r="1051" spans="1:8" ht="16.5" customHeight="1" hidden="1">
      <c r="A1051" s="111" t="s">
        <v>356</v>
      </c>
      <c r="B1051" s="112">
        <f>C1051+D1051</f>
        <v>0</v>
      </c>
      <c r="C1051" s="232"/>
      <c r="D1051" s="232"/>
      <c r="E1051" s="112">
        <f t="shared" si="113"/>
        <v>0</v>
      </c>
      <c r="F1051" s="232"/>
      <c r="G1051" s="232"/>
      <c r="H1051" s="52" t="e">
        <f>E1051/B1051*100-100</f>
        <v>#DIV/0!</v>
      </c>
    </row>
    <row r="1052" spans="1:8" ht="19.5" customHeight="1">
      <c r="A1052" s="111" t="s">
        <v>357</v>
      </c>
      <c r="B1052" s="233">
        <f aca="true" t="shared" si="114" ref="B1052:G1052">SUM(B1053:B1066)</f>
        <v>275</v>
      </c>
      <c r="C1052" s="233">
        <f t="shared" si="114"/>
        <v>275</v>
      </c>
      <c r="D1052" s="233"/>
      <c r="E1052" s="233">
        <f t="shared" si="114"/>
        <v>378</v>
      </c>
      <c r="F1052" s="233">
        <f t="shared" si="114"/>
        <v>378</v>
      </c>
      <c r="G1052" s="233"/>
      <c r="H1052" s="52">
        <f>E1052/B1052*100-100</f>
        <v>37.45454545454544</v>
      </c>
    </row>
    <row r="1053" spans="1:8" ht="16.5" customHeight="1" hidden="1">
      <c r="A1053" s="111" t="s">
        <v>801</v>
      </c>
      <c r="B1053" s="112">
        <f>C1053+D1053</f>
        <v>0</v>
      </c>
      <c r="C1053" s="232"/>
      <c r="D1053" s="232"/>
      <c r="E1053" s="112">
        <f t="shared" si="113"/>
        <v>0</v>
      </c>
      <c r="F1053" s="232"/>
      <c r="G1053" s="232"/>
      <c r="H1053" s="52" t="e">
        <f>E1053/B1053*100-100</f>
        <v>#DIV/0!</v>
      </c>
    </row>
    <row r="1054" spans="1:8" ht="16.5" customHeight="1" hidden="1">
      <c r="A1054" s="111" t="s">
        <v>802</v>
      </c>
      <c r="B1054" s="112">
        <f>C1054+D1054</f>
        <v>0</v>
      </c>
      <c r="C1054" s="232"/>
      <c r="D1054" s="232"/>
      <c r="E1054" s="112">
        <f t="shared" si="113"/>
        <v>0</v>
      </c>
      <c r="F1054" s="232"/>
      <c r="G1054" s="232"/>
      <c r="H1054" s="52" t="e">
        <f>E1054/B1054*100-100</f>
        <v>#DIV/0!</v>
      </c>
    </row>
    <row r="1055" spans="1:8" ht="16.5" customHeight="1" hidden="1">
      <c r="A1055" s="111" t="s">
        <v>803</v>
      </c>
      <c r="B1055" s="112">
        <f>C1055+D1055</f>
        <v>0</v>
      </c>
      <c r="C1055" s="232"/>
      <c r="D1055" s="232"/>
      <c r="E1055" s="112">
        <f t="shared" si="113"/>
        <v>0</v>
      </c>
      <c r="F1055" s="232"/>
      <c r="G1055" s="232"/>
      <c r="H1055" s="52" t="e">
        <f>E1055/B1055*100-100</f>
        <v>#DIV/0!</v>
      </c>
    </row>
    <row r="1056" spans="1:8" ht="16.5" customHeight="1" hidden="1">
      <c r="A1056" s="111" t="s">
        <v>358</v>
      </c>
      <c r="B1056" s="112">
        <f>C1056+D1056</f>
        <v>0</v>
      </c>
      <c r="C1056" s="232"/>
      <c r="D1056" s="232"/>
      <c r="E1056" s="112">
        <f t="shared" si="113"/>
        <v>0</v>
      </c>
      <c r="F1056" s="232"/>
      <c r="G1056" s="232"/>
      <c r="H1056" s="52" t="e">
        <f>E1056/B1056*100-100</f>
        <v>#DIV/0!</v>
      </c>
    </row>
    <row r="1057" spans="1:8" ht="16.5" customHeight="1" hidden="1">
      <c r="A1057" s="111" t="s">
        <v>359</v>
      </c>
      <c r="B1057" s="112">
        <f>C1057+D1057</f>
        <v>0</v>
      </c>
      <c r="C1057" s="232"/>
      <c r="D1057" s="232"/>
      <c r="E1057" s="112">
        <f t="shared" si="113"/>
        <v>0</v>
      </c>
      <c r="F1057" s="232"/>
      <c r="G1057" s="232"/>
      <c r="H1057" s="52" t="e">
        <f>E1057/B1057*100-100</f>
        <v>#DIV/0!</v>
      </c>
    </row>
    <row r="1058" spans="1:8" ht="16.5" customHeight="1" hidden="1">
      <c r="A1058" s="111" t="s">
        <v>360</v>
      </c>
      <c r="B1058" s="112">
        <f>C1058+D1058</f>
        <v>0</v>
      </c>
      <c r="C1058" s="232"/>
      <c r="D1058" s="232"/>
      <c r="E1058" s="112">
        <f t="shared" si="113"/>
        <v>0</v>
      </c>
      <c r="F1058" s="232"/>
      <c r="G1058" s="232"/>
      <c r="H1058" s="52" t="e">
        <f>E1058/B1058*100-100</f>
        <v>#DIV/0!</v>
      </c>
    </row>
    <row r="1059" spans="1:8" ht="16.5" customHeight="1" hidden="1">
      <c r="A1059" s="111" t="s">
        <v>361</v>
      </c>
      <c r="B1059" s="112">
        <f>C1059+D1059</f>
        <v>0</v>
      </c>
      <c r="C1059" s="232"/>
      <c r="D1059" s="232"/>
      <c r="E1059" s="112">
        <f t="shared" si="113"/>
        <v>0</v>
      </c>
      <c r="F1059" s="232"/>
      <c r="G1059" s="232"/>
      <c r="H1059" s="52" t="e">
        <f>E1059/B1059*100-100</f>
        <v>#DIV/0!</v>
      </c>
    </row>
    <row r="1060" spans="1:8" ht="16.5" customHeight="1" hidden="1">
      <c r="A1060" s="111" t="s">
        <v>362</v>
      </c>
      <c r="B1060" s="112">
        <f>C1060+D1060</f>
        <v>0</v>
      </c>
      <c r="C1060" s="232"/>
      <c r="D1060" s="232"/>
      <c r="E1060" s="112">
        <f t="shared" si="113"/>
        <v>0</v>
      </c>
      <c r="F1060" s="232"/>
      <c r="G1060" s="232"/>
      <c r="H1060" s="52" t="e">
        <f>E1060/B1060*100-100</f>
        <v>#DIV/0!</v>
      </c>
    </row>
    <row r="1061" spans="1:8" ht="19.5" customHeight="1">
      <c r="A1061" s="111" t="s">
        <v>413</v>
      </c>
      <c r="B1061" s="112">
        <f>C1061+D1061</f>
        <v>275</v>
      </c>
      <c r="C1061" s="232">
        <v>275</v>
      </c>
      <c r="D1061" s="232"/>
      <c r="E1061" s="112">
        <f t="shared" si="113"/>
        <v>378</v>
      </c>
      <c r="F1061" s="232">
        <v>378</v>
      </c>
      <c r="G1061" s="232"/>
      <c r="H1061" s="52">
        <f>E1061/B1061*100-100</f>
        <v>37.45454545454544</v>
      </c>
    </row>
    <row r="1062" spans="1:8" ht="16.5" customHeight="1" hidden="1">
      <c r="A1062" s="111" t="s">
        <v>414</v>
      </c>
      <c r="B1062" s="112">
        <f>C1062+D1062</f>
        <v>0</v>
      </c>
      <c r="C1062" s="232"/>
      <c r="D1062" s="232"/>
      <c r="E1062" s="112">
        <f t="shared" si="113"/>
        <v>0</v>
      </c>
      <c r="F1062" s="232"/>
      <c r="G1062" s="232"/>
      <c r="H1062" s="52" t="e">
        <f>E1062/B1062*100-100</f>
        <v>#DIV/0!</v>
      </c>
    </row>
    <row r="1063" spans="1:8" ht="16.5" customHeight="1" hidden="1">
      <c r="A1063" s="111" t="s">
        <v>324</v>
      </c>
      <c r="B1063" s="112">
        <f>C1063+D1063</f>
        <v>0</v>
      </c>
      <c r="C1063" s="232"/>
      <c r="D1063" s="232"/>
      <c r="E1063" s="112">
        <f t="shared" si="113"/>
        <v>0</v>
      </c>
      <c r="F1063" s="232"/>
      <c r="G1063" s="232"/>
      <c r="H1063" s="52" t="e">
        <f>E1063/B1063*100-100</f>
        <v>#DIV/0!</v>
      </c>
    </row>
    <row r="1064" spans="1:8" ht="16.5" customHeight="1" hidden="1">
      <c r="A1064" s="111" t="s">
        <v>415</v>
      </c>
      <c r="B1064" s="112">
        <f>C1064+D1064</f>
        <v>0</v>
      </c>
      <c r="C1064" s="232"/>
      <c r="D1064" s="232"/>
      <c r="E1064" s="112">
        <f t="shared" si="113"/>
        <v>0</v>
      </c>
      <c r="F1064" s="232"/>
      <c r="G1064" s="232"/>
      <c r="H1064" s="52" t="e">
        <f>E1064/B1064*100-100</f>
        <v>#DIV/0!</v>
      </c>
    </row>
    <row r="1065" spans="1:8" ht="16.5" customHeight="1" hidden="1">
      <c r="A1065" s="111" t="s">
        <v>416</v>
      </c>
      <c r="B1065" s="112">
        <f>C1065+D1065</f>
        <v>0</v>
      </c>
      <c r="C1065" s="232"/>
      <c r="D1065" s="232"/>
      <c r="E1065" s="112">
        <f t="shared" si="113"/>
        <v>0</v>
      </c>
      <c r="F1065" s="232"/>
      <c r="G1065" s="232"/>
      <c r="H1065" s="52" t="e">
        <f>E1065/B1065*100-100</f>
        <v>#DIV/0!</v>
      </c>
    </row>
    <row r="1066" spans="1:8" ht="16.5" customHeight="1" hidden="1">
      <c r="A1066" s="111" t="s">
        <v>417</v>
      </c>
      <c r="B1066" s="112">
        <f>C1066+D1066</f>
        <v>0</v>
      </c>
      <c r="C1066" s="232"/>
      <c r="D1066" s="232"/>
      <c r="E1066" s="112">
        <f t="shared" si="113"/>
        <v>0</v>
      </c>
      <c r="F1066" s="232"/>
      <c r="G1066" s="232"/>
      <c r="H1066" s="52" t="e">
        <f>E1066/B1066*100-100</f>
        <v>#DIV/0!</v>
      </c>
    </row>
    <row r="1067" spans="1:8" ht="16.5" customHeight="1" hidden="1">
      <c r="A1067" s="111" t="s">
        <v>418</v>
      </c>
      <c r="B1067" s="112">
        <f>C1067+D1067</f>
        <v>0</v>
      </c>
      <c r="C1067" s="112"/>
      <c r="D1067" s="112"/>
      <c r="E1067" s="112">
        <f t="shared" si="113"/>
        <v>0</v>
      </c>
      <c r="F1067" s="112"/>
      <c r="G1067" s="112"/>
      <c r="H1067" s="52" t="e">
        <f>E1067/B1067*100-100</f>
        <v>#DIV/0!</v>
      </c>
    </row>
    <row r="1068" spans="1:8" ht="16.5" customHeight="1" hidden="1">
      <c r="A1068" s="111" t="s">
        <v>419</v>
      </c>
      <c r="B1068" s="112">
        <f>C1068+D1068</f>
        <v>0</v>
      </c>
      <c r="C1068" s="232"/>
      <c r="D1068" s="232"/>
      <c r="E1068" s="112">
        <f t="shared" si="113"/>
        <v>0</v>
      </c>
      <c r="F1068" s="232"/>
      <c r="G1068" s="232"/>
      <c r="H1068" s="52" t="e">
        <f>E1068/B1068*100-100</f>
        <v>#DIV/0!</v>
      </c>
    </row>
    <row r="1069" spans="1:8" ht="16.5" customHeight="1" hidden="1">
      <c r="A1069" s="111" t="s">
        <v>420</v>
      </c>
      <c r="B1069" s="112">
        <f>C1069+D1069</f>
        <v>0</v>
      </c>
      <c r="C1069" s="110"/>
      <c r="D1069" s="110"/>
      <c r="E1069" s="112">
        <f t="shared" si="113"/>
        <v>0</v>
      </c>
      <c r="F1069" s="110"/>
      <c r="G1069" s="110"/>
      <c r="H1069" s="52" t="e">
        <f>E1069/B1069*100-100</f>
        <v>#DIV/0!</v>
      </c>
    </row>
    <row r="1070" spans="1:8" ht="16.5" customHeight="1" hidden="1">
      <c r="A1070" s="111" t="s">
        <v>801</v>
      </c>
      <c r="B1070" s="112">
        <f>C1070+D1070</f>
        <v>0</v>
      </c>
      <c r="C1070" s="112"/>
      <c r="D1070" s="112"/>
      <c r="E1070" s="112">
        <f t="shared" si="113"/>
        <v>0</v>
      </c>
      <c r="F1070" s="112"/>
      <c r="G1070" s="112"/>
      <c r="H1070" s="52" t="e">
        <f>E1070/B1070*100-100</f>
        <v>#DIV/0!</v>
      </c>
    </row>
    <row r="1071" spans="1:8" ht="16.5" customHeight="1" hidden="1">
      <c r="A1071" s="111" t="s">
        <v>802</v>
      </c>
      <c r="B1071" s="112">
        <f>C1071+D1071</f>
        <v>0</v>
      </c>
      <c r="C1071" s="232"/>
      <c r="D1071" s="232"/>
      <c r="E1071" s="112">
        <f t="shared" si="113"/>
        <v>0</v>
      </c>
      <c r="F1071" s="232"/>
      <c r="G1071" s="232"/>
      <c r="H1071" s="52" t="e">
        <f>E1071/B1071*100-100</f>
        <v>#DIV/0!</v>
      </c>
    </row>
    <row r="1072" spans="1:8" ht="16.5" customHeight="1" hidden="1">
      <c r="A1072" s="111" t="s">
        <v>803</v>
      </c>
      <c r="B1072" s="112">
        <f>C1072+D1072</f>
        <v>0</v>
      </c>
      <c r="C1072" s="232"/>
      <c r="D1072" s="232"/>
      <c r="E1072" s="112">
        <f t="shared" si="113"/>
        <v>0</v>
      </c>
      <c r="F1072" s="232"/>
      <c r="G1072" s="232"/>
      <c r="H1072" s="52" t="e">
        <f>E1072/B1072*100-100</f>
        <v>#DIV/0!</v>
      </c>
    </row>
    <row r="1073" spans="1:8" ht="16.5" customHeight="1" hidden="1">
      <c r="A1073" s="111" t="s">
        <v>421</v>
      </c>
      <c r="B1073" s="112">
        <f>C1073+D1073</f>
        <v>0</v>
      </c>
      <c r="C1073" s="232"/>
      <c r="D1073" s="232"/>
      <c r="E1073" s="112">
        <f t="shared" si="113"/>
        <v>0</v>
      </c>
      <c r="F1073" s="232"/>
      <c r="G1073" s="232"/>
      <c r="H1073" s="52" t="e">
        <f>E1073/B1073*100-100</f>
        <v>#DIV/0!</v>
      </c>
    </row>
    <row r="1074" spans="1:8" ht="16.5" customHeight="1" hidden="1">
      <c r="A1074" s="111" t="s">
        <v>422</v>
      </c>
      <c r="B1074" s="112">
        <f>C1074+D1074</f>
        <v>0</v>
      </c>
      <c r="C1074" s="232"/>
      <c r="D1074" s="232"/>
      <c r="E1074" s="112">
        <f t="shared" si="113"/>
        <v>0</v>
      </c>
      <c r="F1074" s="232"/>
      <c r="G1074" s="232"/>
      <c r="H1074" s="52" t="e">
        <f>E1074/B1074*100-100</f>
        <v>#DIV/0!</v>
      </c>
    </row>
    <row r="1075" spans="1:8" ht="19.5" customHeight="1">
      <c r="A1075" s="111" t="s">
        <v>423</v>
      </c>
      <c r="B1075" s="110">
        <f aca="true" t="shared" si="115" ref="B1075:G1075">SUM(B1076:B1081)</f>
        <v>670</v>
      </c>
      <c r="C1075" s="110">
        <f t="shared" si="115"/>
        <v>670</v>
      </c>
      <c r="D1075" s="110"/>
      <c r="E1075" s="110">
        <f t="shared" si="115"/>
        <v>443</v>
      </c>
      <c r="F1075" s="110">
        <f t="shared" si="115"/>
        <v>443</v>
      </c>
      <c r="G1075" s="110"/>
      <c r="H1075" s="52">
        <f>E1075/B1075*100-100</f>
        <v>-33.88059701492537</v>
      </c>
    </row>
    <row r="1076" spans="1:8" ht="16.5" customHeight="1" hidden="1">
      <c r="A1076" s="111" t="s">
        <v>801</v>
      </c>
      <c r="B1076" s="112">
        <f>C1076+D1076</f>
        <v>0</v>
      </c>
      <c r="C1076" s="232"/>
      <c r="D1076" s="232"/>
      <c r="E1076" s="112">
        <f t="shared" si="113"/>
        <v>0</v>
      </c>
      <c r="F1076" s="232"/>
      <c r="G1076" s="232"/>
      <c r="H1076" s="52" t="e">
        <f>E1076/B1076*100-100</f>
        <v>#DIV/0!</v>
      </c>
    </row>
    <row r="1077" spans="1:8" ht="16.5" customHeight="1" hidden="1">
      <c r="A1077" s="111" t="s">
        <v>802</v>
      </c>
      <c r="B1077" s="112">
        <f>C1077+D1077</f>
        <v>0</v>
      </c>
      <c r="C1077" s="232"/>
      <c r="D1077" s="232"/>
      <c r="E1077" s="112">
        <f t="shared" si="113"/>
        <v>0</v>
      </c>
      <c r="F1077" s="232"/>
      <c r="G1077" s="232"/>
      <c r="H1077" s="52" t="e">
        <f>E1077/B1077*100-100</f>
        <v>#DIV/0!</v>
      </c>
    </row>
    <row r="1078" spans="1:8" ht="16.5" customHeight="1" hidden="1">
      <c r="A1078" s="111" t="s">
        <v>803</v>
      </c>
      <c r="B1078" s="112">
        <f>C1078+D1078</f>
        <v>0</v>
      </c>
      <c r="C1078" s="232"/>
      <c r="D1078" s="232"/>
      <c r="E1078" s="112">
        <f t="shared" si="113"/>
        <v>0</v>
      </c>
      <c r="F1078" s="232"/>
      <c r="G1078" s="232"/>
      <c r="H1078" s="52" t="e">
        <f>E1078/B1078*100-100</f>
        <v>#DIV/0!</v>
      </c>
    </row>
    <row r="1079" spans="1:8" ht="16.5" customHeight="1" hidden="1">
      <c r="A1079" s="111" t="s">
        <v>424</v>
      </c>
      <c r="B1079" s="112">
        <f>C1079+D1079</f>
        <v>0</v>
      </c>
      <c r="C1079" s="232"/>
      <c r="D1079" s="232"/>
      <c r="E1079" s="112">
        <f t="shared" si="113"/>
        <v>0</v>
      </c>
      <c r="F1079" s="232"/>
      <c r="G1079" s="232"/>
      <c r="H1079" s="52" t="e">
        <f>E1079/B1079*100-100</f>
        <v>#DIV/0!</v>
      </c>
    </row>
    <row r="1080" spans="1:8" ht="16.5" customHeight="1" hidden="1">
      <c r="A1080" s="111" t="s">
        <v>425</v>
      </c>
      <c r="B1080" s="112">
        <f>C1080+D1080</f>
        <v>0</v>
      </c>
      <c r="C1080" s="112"/>
      <c r="D1080" s="112"/>
      <c r="E1080" s="112">
        <f t="shared" si="113"/>
        <v>0</v>
      </c>
      <c r="F1080" s="112"/>
      <c r="G1080" s="112"/>
      <c r="H1080" s="52" t="e">
        <f>E1080/B1080*100-100</f>
        <v>#DIV/0!</v>
      </c>
    </row>
    <row r="1081" spans="1:8" ht="19.5" customHeight="1">
      <c r="A1081" s="261" t="s">
        <v>1448</v>
      </c>
      <c r="B1081" s="112">
        <f>C1081+D1081</f>
        <v>670</v>
      </c>
      <c r="C1081" s="112">
        <v>670</v>
      </c>
      <c r="D1081" s="112"/>
      <c r="E1081" s="112">
        <f t="shared" si="113"/>
        <v>443</v>
      </c>
      <c r="F1081" s="112">
        <v>443</v>
      </c>
      <c r="G1081" s="112"/>
      <c r="H1081" s="52">
        <f>E1081/B1081*100-100</f>
        <v>-33.88059701492537</v>
      </c>
    </row>
    <row r="1082" spans="1:8" ht="16.5" customHeight="1" hidden="1">
      <c r="A1082" s="111" t="s">
        <v>686</v>
      </c>
      <c r="B1082" s="112">
        <f>C1082+D1082</f>
        <v>0</v>
      </c>
      <c r="C1082" s="110"/>
      <c r="D1082" s="110"/>
      <c r="E1082" s="112">
        <f t="shared" si="113"/>
        <v>0</v>
      </c>
      <c r="F1082" s="110"/>
      <c r="G1082" s="110"/>
      <c r="H1082" s="52" t="e">
        <f>E1082/B1082*100-100</f>
        <v>#DIV/0!</v>
      </c>
    </row>
    <row r="1083" spans="1:8" ht="16.5" customHeight="1" hidden="1">
      <c r="A1083" s="111" t="s">
        <v>426</v>
      </c>
      <c r="B1083" s="112">
        <f>C1083+D1083</f>
        <v>0</v>
      </c>
      <c r="C1083" s="232"/>
      <c r="D1083" s="232"/>
      <c r="E1083" s="112">
        <f t="shared" si="113"/>
        <v>0</v>
      </c>
      <c r="F1083" s="232"/>
      <c r="G1083" s="232"/>
      <c r="H1083" s="52" t="e">
        <f>E1083/B1083*100-100</f>
        <v>#DIV/0!</v>
      </c>
    </row>
    <row r="1084" spans="1:8" ht="16.5" customHeight="1" hidden="1">
      <c r="A1084" s="111" t="s">
        <v>427</v>
      </c>
      <c r="B1084" s="112">
        <f>C1084+D1084</f>
        <v>0</v>
      </c>
      <c r="C1084" s="232"/>
      <c r="D1084" s="232"/>
      <c r="E1084" s="112">
        <f t="shared" si="113"/>
        <v>0</v>
      </c>
      <c r="F1084" s="232"/>
      <c r="G1084" s="232"/>
      <c r="H1084" s="52" t="e">
        <f>E1084/B1084*100-100</f>
        <v>#DIV/0!</v>
      </c>
    </row>
    <row r="1085" spans="1:8" ht="16.5" customHeight="1" hidden="1">
      <c r="A1085" s="111" t="s">
        <v>428</v>
      </c>
      <c r="B1085" s="112">
        <f>C1085+D1085</f>
        <v>0</v>
      </c>
      <c r="C1085" s="232"/>
      <c r="D1085" s="232"/>
      <c r="E1085" s="112">
        <f aca="true" t="shared" si="116" ref="E1085:E1148">F1085+G1085</f>
        <v>0</v>
      </c>
      <c r="F1085" s="232"/>
      <c r="G1085" s="232"/>
      <c r="H1085" s="52" t="e">
        <f>E1085/B1085*100-100</f>
        <v>#DIV/0!</v>
      </c>
    </row>
    <row r="1086" spans="1:8" ht="16.5" customHeight="1" hidden="1">
      <c r="A1086" s="111" t="s">
        <v>429</v>
      </c>
      <c r="B1086" s="112">
        <f>C1086+D1086</f>
        <v>0</v>
      </c>
      <c r="C1086" s="232"/>
      <c r="D1086" s="232"/>
      <c r="E1086" s="112">
        <f t="shared" si="116"/>
        <v>0</v>
      </c>
      <c r="F1086" s="232"/>
      <c r="G1086" s="232"/>
      <c r="H1086" s="52" t="e">
        <f>E1086/B1086*100-100</f>
        <v>#DIV/0!</v>
      </c>
    </row>
    <row r="1087" spans="1:8" ht="16.5" customHeight="1" hidden="1">
      <c r="A1087" s="111" t="s">
        <v>430</v>
      </c>
      <c r="B1087" s="112">
        <f>C1087+D1087</f>
        <v>0</v>
      </c>
      <c r="C1087" s="232"/>
      <c r="D1087" s="232"/>
      <c r="E1087" s="112">
        <f t="shared" si="116"/>
        <v>0</v>
      </c>
      <c r="F1087" s="232"/>
      <c r="G1087" s="232"/>
      <c r="H1087" s="52" t="e">
        <f>E1087/B1087*100-100</f>
        <v>#DIV/0!</v>
      </c>
    </row>
    <row r="1088" spans="1:8" ht="16.5" customHeight="1" hidden="1">
      <c r="A1088" s="111" t="s">
        <v>685</v>
      </c>
      <c r="B1088" s="112">
        <f>C1088+D1088</f>
        <v>0</v>
      </c>
      <c r="C1088" s="112"/>
      <c r="D1088" s="112"/>
      <c r="E1088" s="112">
        <f t="shared" si="116"/>
        <v>0</v>
      </c>
      <c r="F1088" s="112"/>
      <c r="G1088" s="112"/>
      <c r="H1088" s="52" t="e">
        <f>E1088/B1088*100-100</f>
        <v>#DIV/0!</v>
      </c>
    </row>
    <row r="1089" spans="1:8" ht="19.5" customHeight="1">
      <c r="A1089" s="109" t="s">
        <v>566</v>
      </c>
      <c r="B1089" s="110">
        <f aca="true" t="shared" si="117" ref="B1089:G1089">SUM(B1090,B1100,B1106)</f>
        <v>158</v>
      </c>
      <c r="C1089" s="110">
        <f t="shared" si="117"/>
        <v>158</v>
      </c>
      <c r="D1089" s="110"/>
      <c r="E1089" s="110">
        <f t="shared" si="117"/>
        <v>334</v>
      </c>
      <c r="F1089" s="110">
        <f t="shared" si="117"/>
        <v>334</v>
      </c>
      <c r="G1089" s="110"/>
      <c r="H1089" s="52">
        <f>E1089/B1089*100-100</f>
        <v>111.39240506329116</v>
      </c>
    </row>
    <row r="1090" spans="1:8" ht="19.5" customHeight="1">
      <c r="A1090" s="111" t="s">
        <v>431</v>
      </c>
      <c r="B1090" s="110">
        <f aca="true" t="shared" si="118" ref="B1090:G1090">SUM(B1091:B1099)</f>
        <v>158</v>
      </c>
      <c r="C1090" s="110">
        <f t="shared" si="118"/>
        <v>158</v>
      </c>
      <c r="D1090" s="110"/>
      <c r="E1090" s="110">
        <f t="shared" si="118"/>
        <v>134</v>
      </c>
      <c r="F1090" s="110">
        <f t="shared" si="118"/>
        <v>134</v>
      </c>
      <c r="G1090" s="110"/>
      <c r="H1090" s="52">
        <f>E1090/B1090*100-100</f>
        <v>-15.189873417721529</v>
      </c>
    </row>
    <row r="1091" spans="1:8" ht="19.5" customHeight="1">
      <c r="A1091" s="111" t="s">
        <v>801</v>
      </c>
      <c r="B1091" s="112">
        <f>C1091+D1091</f>
        <v>143</v>
      </c>
      <c r="C1091" s="232">
        <v>143</v>
      </c>
      <c r="D1091" s="232"/>
      <c r="E1091" s="112">
        <f t="shared" si="116"/>
        <v>130</v>
      </c>
      <c r="F1091" s="232">
        <v>130</v>
      </c>
      <c r="G1091" s="232"/>
      <c r="H1091" s="52">
        <f>E1091/B1091*100-100</f>
        <v>-9.090909090909093</v>
      </c>
    </row>
    <row r="1092" spans="1:8" ht="16.5" customHeight="1" hidden="1">
      <c r="A1092" s="111" t="s">
        <v>802</v>
      </c>
      <c r="B1092" s="112">
        <f>C1092+D1092</f>
        <v>0</v>
      </c>
      <c r="C1092" s="232"/>
      <c r="D1092" s="232"/>
      <c r="E1092" s="112">
        <f t="shared" si="116"/>
        <v>0</v>
      </c>
      <c r="F1092" s="232"/>
      <c r="G1092" s="232"/>
      <c r="H1092" s="52" t="e">
        <f>E1092/B1092*100-100</f>
        <v>#DIV/0!</v>
      </c>
    </row>
    <row r="1093" spans="1:8" ht="16.5" customHeight="1" hidden="1">
      <c r="A1093" s="111" t="s">
        <v>803</v>
      </c>
      <c r="B1093" s="112">
        <f>C1093+D1093</f>
        <v>0</v>
      </c>
      <c r="C1093" s="232"/>
      <c r="D1093" s="232"/>
      <c r="E1093" s="112">
        <f t="shared" si="116"/>
        <v>0</v>
      </c>
      <c r="F1093" s="232"/>
      <c r="G1093" s="232"/>
      <c r="H1093" s="52" t="e">
        <f>E1093/B1093*100-100</f>
        <v>#DIV/0!</v>
      </c>
    </row>
    <row r="1094" spans="1:8" ht="19.5" customHeight="1">
      <c r="A1094" s="111" t="s">
        <v>432</v>
      </c>
      <c r="B1094" s="112">
        <f>C1094+D1094</f>
        <v>15</v>
      </c>
      <c r="C1094" s="232">
        <v>15</v>
      </c>
      <c r="D1094" s="232"/>
      <c r="E1094" s="112">
        <f t="shared" si="116"/>
        <v>4</v>
      </c>
      <c r="F1094" s="232">
        <v>4</v>
      </c>
      <c r="G1094" s="232"/>
      <c r="H1094" s="52">
        <f>E1094/B1094*100-100</f>
        <v>-73.33333333333333</v>
      </c>
    </row>
    <row r="1095" spans="1:8" ht="16.5" customHeight="1" hidden="1">
      <c r="A1095" s="111" t="s">
        <v>433</v>
      </c>
      <c r="B1095" s="112">
        <f>C1095+D1095</f>
        <v>0</v>
      </c>
      <c r="C1095" s="232"/>
      <c r="D1095" s="232"/>
      <c r="E1095" s="112">
        <f t="shared" si="116"/>
        <v>0</v>
      </c>
      <c r="F1095" s="232"/>
      <c r="G1095" s="232"/>
      <c r="H1095" s="52" t="e">
        <f>E1095/B1095*100-100</f>
        <v>#DIV/0!</v>
      </c>
    </row>
    <row r="1096" spans="1:8" ht="16.5" customHeight="1" hidden="1">
      <c r="A1096" s="111" t="s">
        <v>684</v>
      </c>
      <c r="B1096" s="112">
        <f>C1096+D1096</f>
        <v>0</v>
      </c>
      <c r="C1096" s="232"/>
      <c r="D1096" s="232"/>
      <c r="E1096" s="112">
        <f t="shared" si="116"/>
        <v>0</v>
      </c>
      <c r="F1096" s="232"/>
      <c r="G1096" s="232"/>
      <c r="H1096" s="52" t="e">
        <f>E1096/B1096*100-100</f>
        <v>#DIV/0!</v>
      </c>
    </row>
    <row r="1097" spans="1:8" ht="16.5" customHeight="1" hidden="1">
      <c r="A1097" s="111" t="s">
        <v>434</v>
      </c>
      <c r="B1097" s="112">
        <f>C1097+D1097</f>
        <v>0</v>
      </c>
      <c r="C1097" s="232"/>
      <c r="D1097" s="232"/>
      <c r="E1097" s="112">
        <f t="shared" si="116"/>
        <v>0</v>
      </c>
      <c r="F1097" s="232"/>
      <c r="G1097" s="232"/>
      <c r="H1097" s="52" t="e">
        <f>E1097/B1097*100-100</f>
        <v>#DIV/0!</v>
      </c>
    </row>
    <row r="1098" spans="1:8" ht="16.5" customHeight="1" hidden="1">
      <c r="A1098" s="111" t="s">
        <v>810</v>
      </c>
      <c r="B1098" s="112">
        <f>C1098+D1098</f>
        <v>0</v>
      </c>
      <c r="C1098" s="232"/>
      <c r="D1098" s="232"/>
      <c r="E1098" s="112">
        <f t="shared" si="116"/>
        <v>0</v>
      </c>
      <c r="F1098" s="232"/>
      <c r="G1098" s="232"/>
      <c r="H1098" s="52" t="e">
        <f>E1098/B1098*100-100</f>
        <v>#DIV/0!</v>
      </c>
    </row>
    <row r="1099" spans="1:8" ht="16.5" customHeight="1">
      <c r="A1099" s="111" t="s">
        <v>435</v>
      </c>
      <c r="B1099" s="112">
        <f>C1099+D1099</f>
        <v>0</v>
      </c>
      <c r="C1099" s="112"/>
      <c r="D1099" s="112"/>
      <c r="E1099" s="112">
        <f t="shared" si="116"/>
        <v>0</v>
      </c>
      <c r="F1099" s="112"/>
      <c r="G1099" s="112"/>
      <c r="H1099" s="52"/>
    </row>
    <row r="1100" spans="1:8" ht="17.25" customHeight="1">
      <c r="A1100" s="111" t="s">
        <v>436</v>
      </c>
      <c r="B1100" s="112">
        <f>C1100+D1100</f>
        <v>0</v>
      </c>
      <c r="C1100" s="233"/>
      <c r="D1100" s="233"/>
      <c r="E1100" s="112">
        <f t="shared" si="116"/>
        <v>0</v>
      </c>
      <c r="F1100" s="233"/>
      <c r="G1100" s="233"/>
      <c r="H1100" s="52"/>
    </row>
    <row r="1101" spans="1:8" ht="16.5" customHeight="1">
      <c r="A1101" s="111" t="s">
        <v>801</v>
      </c>
      <c r="B1101" s="112">
        <f>C1101+D1101</f>
        <v>0</v>
      </c>
      <c r="C1101" s="232"/>
      <c r="D1101" s="232"/>
      <c r="E1101" s="112">
        <f t="shared" si="116"/>
        <v>0</v>
      </c>
      <c r="F1101" s="232"/>
      <c r="G1101" s="232"/>
      <c r="H1101" s="52"/>
    </row>
    <row r="1102" spans="1:8" ht="16.5" customHeight="1">
      <c r="A1102" s="111" t="s">
        <v>802</v>
      </c>
      <c r="B1102" s="112">
        <f>C1102+D1102</f>
        <v>0</v>
      </c>
      <c r="C1102" s="232"/>
      <c r="D1102" s="232"/>
      <c r="E1102" s="112">
        <f t="shared" si="116"/>
        <v>0</v>
      </c>
      <c r="F1102" s="232"/>
      <c r="G1102" s="232"/>
      <c r="H1102" s="52"/>
    </row>
    <row r="1103" spans="1:8" ht="16.5" customHeight="1">
      <c r="A1103" s="111" t="s">
        <v>803</v>
      </c>
      <c r="B1103" s="112">
        <f>C1103+D1103</f>
        <v>0</v>
      </c>
      <c r="C1103" s="232"/>
      <c r="D1103" s="232"/>
      <c r="E1103" s="112">
        <f t="shared" si="116"/>
        <v>0</v>
      </c>
      <c r="F1103" s="232"/>
      <c r="G1103" s="232"/>
      <c r="H1103" s="52"/>
    </row>
    <row r="1104" spans="1:8" ht="16.5" customHeight="1">
      <c r="A1104" s="111" t="s">
        <v>437</v>
      </c>
      <c r="B1104" s="112">
        <f>C1104+D1104</f>
        <v>0</v>
      </c>
      <c r="C1104" s="232"/>
      <c r="D1104" s="232"/>
      <c r="E1104" s="112">
        <f t="shared" si="116"/>
        <v>0</v>
      </c>
      <c r="F1104" s="232"/>
      <c r="G1104" s="232"/>
      <c r="H1104" s="52"/>
    </row>
    <row r="1105" spans="1:8" ht="16.5" customHeight="1">
      <c r="A1105" s="111" t="s">
        <v>438</v>
      </c>
      <c r="B1105" s="112">
        <f>C1105+D1105</f>
        <v>0</v>
      </c>
      <c r="C1105" s="232"/>
      <c r="D1105" s="232"/>
      <c r="E1105" s="112">
        <f t="shared" si="116"/>
        <v>0</v>
      </c>
      <c r="F1105" s="232"/>
      <c r="G1105" s="232"/>
      <c r="H1105" s="52"/>
    </row>
    <row r="1106" spans="1:8" ht="16.5" customHeight="1">
      <c r="A1106" s="111" t="s">
        <v>439</v>
      </c>
      <c r="B1106" s="112">
        <f>C1106+D1106</f>
        <v>0</v>
      </c>
      <c r="C1106" s="233"/>
      <c r="D1106" s="233"/>
      <c r="E1106" s="112">
        <f t="shared" si="116"/>
        <v>200</v>
      </c>
      <c r="F1106" s="233">
        <f>F1108</f>
        <v>200</v>
      </c>
      <c r="G1106" s="233"/>
      <c r="H1106" s="52"/>
    </row>
    <row r="1107" spans="1:8" ht="16.5" customHeight="1" hidden="1">
      <c r="A1107" s="111" t="s">
        <v>440</v>
      </c>
      <c r="B1107" s="112">
        <f>C1107+D1107</f>
        <v>0</v>
      </c>
      <c r="C1107" s="232"/>
      <c r="D1107" s="232"/>
      <c r="E1107" s="112">
        <f t="shared" si="116"/>
        <v>0</v>
      </c>
      <c r="F1107" s="232"/>
      <c r="G1107" s="232"/>
      <c r="H1107" s="52"/>
    </row>
    <row r="1108" spans="1:8" ht="16.5" customHeight="1">
      <c r="A1108" s="111" t="s">
        <v>441</v>
      </c>
      <c r="B1108" s="112">
        <f>C1108+D1108</f>
        <v>0</v>
      </c>
      <c r="C1108" s="232"/>
      <c r="D1108" s="232"/>
      <c r="E1108" s="112">
        <f t="shared" si="116"/>
        <v>200</v>
      </c>
      <c r="F1108" s="232">
        <v>200</v>
      </c>
      <c r="G1108" s="232"/>
      <c r="H1108" s="52"/>
    </row>
    <row r="1109" spans="1:8" ht="16.5" customHeight="1" hidden="1">
      <c r="A1109" s="111" t="s">
        <v>442</v>
      </c>
      <c r="B1109" s="112">
        <f>C1109+D1109</f>
        <v>0</v>
      </c>
      <c r="C1109" s="110"/>
      <c r="D1109" s="110"/>
      <c r="E1109" s="112">
        <f t="shared" si="116"/>
        <v>0</v>
      </c>
      <c r="F1109" s="110"/>
      <c r="G1109" s="110"/>
      <c r="H1109" s="52" t="e">
        <f>E1109/B1109*100-100</f>
        <v>#DIV/0!</v>
      </c>
    </row>
    <row r="1110" spans="1:8" ht="16.5" customHeight="1" hidden="1">
      <c r="A1110" s="111" t="s">
        <v>443</v>
      </c>
      <c r="B1110" s="112">
        <f>C1110+D1110</f>
        <v>0</v>
      </c>
      <c r="C1110" s="112"/>
      <c r="D1110" s="112"/>
      <c r="E1110" s="112">
        <f t="shared" si="116"/>
        <v>0</v>
      </c>
      <c r="F1110" s="112"/>
      <c r="G1110" s="112"/>
      <c r="H1110" s="52" t="e">
        <f>E1110/B1110*100-100</f>
        <v>#DIV/0!</v>
      </c>
    </row>
    <row r="1111" spans="1:8" ht="16.5" customHeight="1" hidden="1">
      <c r="A1111" s="111" t="s">
        <v>444</v>
      </c>
      <c r="B1111" s="112">
        <f>C1111+D1111</f>
        <v>0</v>
      </c>
      <c r="C1111" s="233"/>
      <c r="D1111" s="233"/>
      <c r="E1111" s="112">
        <f t="shared" si="116"/>
        <v>0</v>
      </c>
      <c r="F1111" s="233"/>
      <c r="G1111" s="233"/>
      <c r="H1111" s="52" t="e">
        <f>E1111/B1111*100-100</f>
        <v>#DIV/0!</v>
      </c>
    </row>
    <row r="1112" spans="1:8" ht="16.5" customHeight="1" hidden="1">
      <c r="A1112" s="111" t="s">
        <v>445</v>
      </c>
      <c r="B1112" s="112">
        <f>C1112+D1112</f>
        <v>0</v>
      </c>
      <c r="C1112" s="232"/>
      <c r="D1112" s="232"/>
      <c r="E1112" s="112">
        <f t="shared" si="116"/>
        <v>0</v>
      </c>
      <c r="F1112" s="232"/>
      <c r="G1112" s="232"/>
      <c r="H1112" s="52" t="e">
        <f>E1112/B1112*100-100</f>
        <v>#DIV/0!</v>
      </c>
    </row>
    <row r="1113" spans="1:8" ht="16.5" customHeight="1" hidden="1">
      <c r="A1113" s="111" t="s">
        <v>446</v>
      </c>
      <c r="B1113" s="112">
        <f>C1113+D1113</f>
        <v>0</v>
      </c>
      <c r="C1113" s="232"/>
      <c r="D1113" s="232"/>
      <c r="E1113" s="112">
        <f t="shared" si="116"/>
        <v>0</v>
      </c>
      <c r="F1113" s="232"/>
      <c r="G1113" s="232"/>
      <c r="H1113" s="52" t="e">
        <f>E1113/B1113*100-100</f>
        <v>#DIV/0!</v>
      </c>
    </row>
    <row r="1114" spans="1:8" ht="16.5" customHeight="1" hidden="1">
      <c r="A1114" s="111" t="s">
        <v>447</v>
      </c>
      <c r="B1114" s="112">
        <f>C1114+D1114</f>
        <v>0</v>
      </c>
      <c r="C1114" s="232"/>
      <c r="D1114" s="232"/>
      <c r="E1114" s="112">
        <f t="shared" si="116"/>
        <v>0</v>
      </c>
      <c r="F1114" s="232"/>
      <c r="G1114" s="232"/>
      <c r="H1114" s="52" t="e">
        <f>E1114/B1114*100-100</f>
        <v>#DIV/0!</v>
      </c>
    </row>
    <row r="1115" spans="1:8" ht="16.5" customHeight="1" hidden="1">
      <c r="A1115" s="111" t="s">
        <v>448</v>
      </c>
      <c r="B1115" s="112">
        <f>C1115+D1115</f>
        <v>0</v>
      </c>
      <c r="C1115" s="232"/>
      <c r="D1115" s="232"/>
      <c r="E1115" s="112">
        <f t="shared" si="116"/>
        <v>0</v>
      </c>
      <c r="F1115" s="232"/>
      <c r="G1115" s="232"/>
      <c r="H1115" s="52" t="e">
        <f>E1115/B1115*100-100</f>
        <v>#DIV/0!</v>
      </c>
    </row>
    <row r="1116" spans="1:8" ht="16.5" customHeight="1" hidden="1">
      <c r="A1116" s="111" t="s">
        <v>449</v>
      </c>
      <c r="B1116" s="112">
        <f>C1116+D1116</f>
        <v>0</v>
      </c>
      <c r="C1116" s="232"/>
      <c r="D1116" s="232"/>
      <c r="E1116" s="112">
        <f t="shared" si="116"/>
        <v>0</v>
      </c>
      <c r="F1116" s="232"/>
      <c r="G1116" s="232"/>
      <c r="H1116" s="52" t="e">
        <f>E1116/B1116*100-100</f>
        <v>#DIV/0!</v>
      </c>
    </row>
    <row r="1117" spans="1:8" ht="16.5" customHeight="1" hidden="1">
      <c r="A1117" s="111" t="s">
        <v>1297</v>
      </c>
      <c r="B1117" s="112">
        <f>C1117+D1117</f>
        <v>0</v>
      </c>
      <c r="C1117" s="232"/>
      <c r="D1117" s="232"/>
      <c r="E1117" s="112">
        <f t="shared" si="116"/>
        <v>0</v>
      </c>
      <c r="F1117" s="232"/>
      <c r="G1117" s="232"/>
      <c r="H1117" s="52" t="e">
        <f>E1117/B1117*100-100</f>
        <v>#DIV/0!</v>
      </c>
    </row>
    <row r="1118" spans="1:8" ht="16.5" customHeight="1" hidden="1">
      <c r="A1118" s="111" t="s">
        <v>450</v>
      </c>
      <c r="B1118" s="112">
        <f>C1118+D1118</f>
        <v>0</v>
      </c>
      <c r="C1118" s="232"/>
      <c r="D1118" s="232"/>
      <c r="E1118" s="112">
        <f t="shared" si="116"/>
        <v>0</v>
      </c>
      <c r="F1118" s="232"/>
      <c r="G1118" s="232"/>
      <c r="H1118" s="52" t="e">
        <f>E1118/B1118*100-100</f>
        <v>#DIV/0!</v>
      </c>
    </row>
    <row r="1119" spans="1:8" ht="16.5" customHeight="1" hidden="1">
      <c r="A1119" s="111" t="s">
        <v>451</v>
      </c>
      <c r="B1119" s="112">
        <f>C1119+D1119</f>
        <v>0</v>
      </c>
      <c r="C1119" s="232"/>
      <c r="D1119" s="232"/>
      <c r="E1119" s="112">
        <f t="shared" si="116"/>
        <v>0</v>
      </c>
      <c r="F1119" s="232"/>
      <c r="G1119" s="232"/>
      <c r="H1119" s="52" t="e">
        <f>E1119/B1119*100-100</f>
        <v>#DIV/0!</v>
      </c>
    </row>
    <row r="1120" spans="1:8" ht="16.5" customHeight="1" hidden="1">
      <c r="A1120" s="111" t="s">
        <v>452</v>
      </c>
      <c r="B1120" s="112">
        <f>C1120+D1120</f>
        <v>0</v>
      </c>
      <c r="C1120" s="232"/>
      <c r="D1120" s="232"/>
      <c r="E1120" s="112">
        <f t="shared" si="116"/>
        <v>0</v>
      </c>
      <c r="F1120" s="232"/>
      <c r="G1120" s="232"/>
      <c r="H1120" s="52" t="e">
        <f>E1120/B1120*100-100</f>
        <v>#DIV/0!</v>
      </c>
    </row>
    <row r="1121" spans="1:8" ht="19.5" customHeight="1">
      <c r="A1121" s="261" t="s">
        <v>1432</v>
      </c>
      <c r="B1121" s="110">
        <f aca="true" t="shared" si="119" ref="B1121:G1121">SUM(B1122,B1142,B1162,B1171,B1184,B1200)</f>
        <v>890</v>
      </c>
      <c r="C1121" s="110">
        <f t="shared" si="119"/>
        <v>890</v>
      </c>
      <c r="D1121" s="110"/>
      <c r="E1121" s="110">
        <f t="shared" si="119"/>
        <v>1048</v>
      </c>
      <c r="F1121" s="110">
        <f t="shared" si="119"/>
        <v>1048</v>
      </c>
      <c r="G1121" s="110"/>
      <c r="H1121" s="52">
        <f>E1121/B1121*100-100</f>
        <v>17.75280898876403</v>
      </c>
    </row>
    <row r="1122" spans="1:8" ht="19.5" customHeight="1">
      <c r="A1122" s="261" t="s">
        <v>1433</v>
      </c>
      <c r="B1122" s="110">
        <f aca="true" t="shared" si="120" ref="B1122:G1122">SUM(B1123:B1141)</f>
        <v>788</v>
      </c>
      <c r="C1122" s="110">
        <f t="shared" si="120"/>
        <v>788</v>
      </c>
      <c r="D1122" s="110"/>
      <c r="E1122" s="110">
        <f t="shared" si="120"/>
        <v>928</v>
      </c>
      <c r="F1122" s="110">
        <f t="shared" si="120"/>
        <v>928</v>
      </c>
      <c r="G1122" s="110"/>
      <c r="H1122" s="52">
        <f>E1122/B1122*100-100</f>
        <v>17.766497461928935</v>
      </c>
    </row>
    <row r="1123" spans="1:8" ht="19.5" customHeight="1">
      <c r="A1123" s="111" t="s">
        <v>801</v>
      </c>
      <c r="B1123" s="112">
        <f>C1123+D1123</f>
        <v>492</v>
      </c>
      <c r="C1123" s="112">
        <v>492</v>
      </c>
      <c r="D1123" s="112"/>
      <c r="E1123" s="112">
        <f t="shared" si="116"/>
        <v>509</v>
      </c>
      <c r="F1123" s="112">
        <v>509</v>
      </c>
      <c r="G1123" s="112"/>
      <c r="H1123" s="52">
        <f>E1123/B1123*100-100</f>
        <v>3.4552845528455407</v>
      </c>
    </row>
    <row r="1124" spans="1:8" ht="16.5" customHeight="1" hidden="1">
      <c r="A1124" s="111" t="s">
        <v>802</v>
      </c>
      <c r="B1124" s="112">
        <f>C1124+D1124</f>
        <v>0</v>
      </c>
      <c r="C1124" s="232"/>
      <c r="D1124" s="232"/>
      <c r="E1124" s="112">
        <f t="shared" si="116"/>
        <v>0</v>
      </c>
      <c r="F1124" s="232"/>
      <c r="G1124" s="232"/>
      <c r="H1124" s="52" t="e">
        <f>E1124/B1124*100-100</f>
        <v>#DIV/0!</v>
      </c>
    </row>
    <row r="1125" spans="1:8" ht="16.5" customHeight="1" hidden="1">
      <c r="A1125" s="111" t="s">
        <v>803</v>
      </c>
      <c r="B1125" s="112">
        <f>C1125+D1125</f>
        <v>0</v>
      </c>
      <c r="C1125" s="232"/>
      <c r="D1125" s="232"/>
      <c r="E1125" s="112">
        <f t="shared" si="116"/>
        <v>0</v>
      </c>
      <c r="F1125" s="232"/>
      <c r="G1125" s="232"/>
      <c r="H1125" s="52" t="e">
        <f>E1125/B1125*100-100</f>
        <v>#DIV/0!</v>
      </c>
    </row>
    <row r="1126" spans="1:8" ht="19.5" customHeight="1">
      <c r="A1126" s="261" t="s">
        <v>1434</v>
      </c>
      <c r="B1126" s="112">
        <f>C1126+D1126</f>
        <v>26</v>
      </c>
      <c r="C1126" s="232">
        <v>26</v>
      </c>
      <c r="D1126" s="232"/>
      <c r="E1126" s="112">
        <f t="shared" si="116"/>
        <v>35</v>
      </c>
      <c r="F1126" s="232">
        <v>35</v>
      </c>
      <c r="G1126" s="232"/>
      <c r="H1126" s="52">
        <f>E1126/B1126*100-100</f>
        <v>34.61538461538461</v>
      </c>
    </row>
    <row r="1127" spans="1:8" s="328" customFormat="1" ht="16.5" customHeight="1">
      <c r="A1127" s="327" t="s">
        <v>453</v>
      </c>
      <c r="B1127" s="112">
        <f>C1127+D1127</f>
        <v>0</v>
      </c>
      <c r="C1127" s="329"/>
      <c r="D1127" s="329"/>
      <c r="E1127" s="112">
        <f t="shared" si="116"/>
        <v>100</v>
      </c>
      <c r="F1127" s="329">
        <v>100</v>
      </c>
      <c r="G1127" s="329"/>
      <c r="H1127" s="52"/>
    </row>
    <row r="1128" spans="1:8" s="328" customFormat="1" ht="16.5" customHeight="1">
      <c r="A1128" s="327" t="s">
        <v>454</v>
      </c>
      <c r="B1128" s="112">
        <f>C1128+D1128</f>
        <v>0</v>
      </c>
      <c r="C1128" s="329"/>
      <c r="D1128" s="329"/>
      <c r="E1128" s="112">
        <f t="shared" si="116"/>
        <v>60</v>
      </c>
      <c r="F1128" s="329">
        <v>60</v>
      </c>
      <c r="G1128" s="329"/>
      <c r="H1128" s="52"/>
    </row>
    <row r="1129" spans="1:8" ht="16.5" customHeight="1" hidden="1">
      <c r="A1129" s="111" t="s">
        <v>455</v>
      </c>
      <c r="B1129" s="112">
        <f>C1129+D1129</f>
        <v>0</v>
      </c>
      <c r="C1129" s="232"/>
      <c r="D1129" s="232"/>
      <c r="E1129" s="112">
        <f t="shared" si="116"/>
        <v>0</v>
      </c>
      <c r="F1129" s="232"/>
      <c r="G1129" s="232"/>
      <c r="H1129" s="52" t="e">
        <f>E1129/B1129*100-100</f>
        <v>#DIV/0!</v>
      </c>
    </row>
    <row r="1130" spans="1:8" ht="19.5" customHeight="1">
      <c r="A1130" s="261" t="s">
        <v>1435</v>
      </c>
      <c r="B1130" s="112">
        <f>C1130+D1130</f>
        <v>58</v>
      </c>
      <c r="C1130" s="232">
        <v>58</v>
      </c>
      <c r="D1130" s="232"/>
      <c r="E1130" s="112">
        <f t="shared" si="116"/>
        <v>20</v>
      </c>
      <c r="F1130" s="232">
        <v>20</v>
      </c>
      <c r="G1130" s="232"/>
      <c r="H1130" s="52">
        <f>E1130/B1130*100-100</f>
        <v>-65.51724137931035</v>
      </c>
    </row>
    <row r="1131" spans="1:8" ht="16.5" customHeight="1" hidden="1">
      <c r="A1131" s="111" t="s">
        <v>456</v>
      </c>
      <c r="B1131" s="112">
        <f>C1131+D1131</f>
        <v>0</v>
      </c>
      <c r="C1131" s="232"/>
      <c r="D1131" s="232"/>
      <c r="E1131" s="112">
        <f t="shared" si="116"/>
        <v>0</v>
      </c>
      <c r="F1131" s="232"/>
      <c r="G1131" s="232"/>
      <c r="H1131" s="52" t="e">
        <f>E1131/B1131*100-100</f>
        <v>#DIV/0!</v>
      </c>
    </row>
    <row r="1132" spans="1:8" ht="19.5" customHeight="1">
      <c r="A1132" s="111" t="s">
        <v>457</v>
      </c>
      <c r="B1132" s="112">
        <f>C1132+D1132</f>
        <v>20</v>
      </c>
      <c r="C1132" s="232">
        <v>20</v>
      </c>
      <c r="D1132" s="232"/>
      <c r="E1132" s="112">
        <f t="shared" si="116"/>
        <v>21</v>
      </c>
      <c r="F1132" s="232">
        <v>21</v>
      </c>
      <c r="G1132" s="232"/>
      <c r="H1132" s="52">
        <f>E1132/B1132*100-100</f>
        <v>5</v>
      </c>
    </row>
    <row r="1133" spans="1:8" ht="19.5" customHeight="1">
      <c r="A1133" s="111" t="s">
        <v>458</v>
      </c>
      <c r="B1133" s="112">
        <f>C1133+D1133</f>
        <v>38</v>
      </c>
      <c r="C1133" s="232">
        <v>38</v>
      </c>
      <c r="D1133" s="232"/>
      <c r="E1133" s="112">
        <f t="shared" si="116"/>
        <v>40</v>
      </c>
      <c r="F1133" s="232">
        <v>40</v>
      </c>
      <c r="G1133" s="232"/>
      <c r="H1133" s="52">
        <f>E1133/B1133*100-100</f>
        <v>5.263157894736835</v>
      </c>
    </row>
    <row r="1134" spans="1:8" ht="19.5" customHeight="1">
      <c r="A1134" s="261" t="s">
        <v>1436</v>
      </c>
      <c r="B1134" s="112">
        <f>C1134+D1134</f>
        <v>26</v>
      </c>
      <c r="C1134" s="232">
        <v>26</v>
      </c>
      <c r="D1134" s="232"/>
      <c r="E1134" s="112">
        <f t="shared" si="116"/>
        <v>47</v>
      </c>
      <c r="F1134" s="232">
        <v>47</v>
      </c>
      <c r="G1134" s="232"/>
      <c r="H1134" s="52">
        <f>E1134/B1134*100-100</f>
        <v>80.76923076923077</v>
      </c>
    </row>
    <row r="1135" spans="1:8" ht="16.5" customHeight="1">
      <c r="A1135" s="111" t="s">
        <v>459</v>
      </c>
      <c r="B1135" s="112">
        <f>C1135+D1135</f>
        <v>63</v>
      </c>
      <c r="C1135" s="232">
        <v>63</v>
      </c>
      <c r="D1135" s="232"/>
      <c r="E1135" s="112">
        <f t="shared" si="116"/>
        <v>44</v>
      </c>
      <c r="F1135" s="232">
        <v>44</v>
      </c>
      <c r="G1135" s="232"/>
      <c r="H1135" s="52"/>
    </row>
    <row r="1136" spans="1:8" ht="16.5" customHeight="1" hidden="1">
      <c r="A1136" s="111" t="s">
        <v>460</v>
      </c>
      <c r="B1136" s="112">
        <f>C1136+D1136</f>
        <v>0</v>
      </c>
      <c r="C1136" s="232"/>
      <c r="D1136" s="232"/>
      <c r="E1136" s="112">
        <f t="shared" si="116"/>
        <v>0</v>
      </c>
      <c r="F1136" s="232"/>
      <c r="G1136" s="232"/>
      <c r="H1136" s="52" t="e">
        <f>E1136/B1136*100-100</f>
        <v>#DIV/0!</v>
      </c>
    </row>
    <row r="1137" spans="1:8" ht="16.5" customHeight="1" hidden="1">
      <c r="A1137" s="111" t="s">
        <v>461</v>
      </c>
      <c r="B1137" s="112">
        <f>C1137+D1137</f>
        <v>0</v>
      </c>
      <c r="C1137" s="232"/>
      <c r="D1137" s="232"/>
      <c r="E1137" s="112">
        <f t="shared" si="116"/>
        <v>0</v>
      </c>
      <c r="F1137" s="232"/>
      <c r="G1137" s="232"/>
      <c r="H1137" s="52" t="e">
        <f>E1137/B1137*100-100</f>
        <v>#DIV/0!</v>
      </c>
    </row>
    <row r="1138" spans="1:8" ht="16.5" customHeight="1" hidden="1">
      <c r="A1138" s="111" t="s">
        <v>462</v>
      </c>
      <c r="B1138" s="112">
        <f>C1138+D1138</f>
        <v>0</v>
      </c>
      <c r="C1138" s="232"/>
      <c r="D1138" s="232"/>
      <c r="E1138" s="112">
        <f t="shared" si="116"/>
        <v>0</v>
      </c>
      <c r="F1138" s="232"/>
      <c r="G1138" s="232"/>
      <c r="H1138" s="52" t="e">
        <f>E1138/B1138*100-100</f>
        <v>#DIV/0!</v>
      </c>
    </row>
    <row r="1139" spans="1:8" ht="16.5" customHeight="1" hidden="1">
      <c r="A1139" s="111" t="s">
        <v>463</v>
      </c>
      <c r="B1139" s="112">
        <f>C1139+D1139</f>
        <v>0</v>
      </c>
      <c r="C1139" s="232"/>
      <c r="D1139" s="232"/>
      <c r="E1139" s="112">
        <f t="shared" si="116"/>
        <v>0</v>
      </c>
      <c r="F1139" s="232"/>
      <c r="G1139" s="232"/>
      <c r="H1139" s="52" t="e">
        <f>E1139/B1139*100-100</f>
        <v>#DIV/0!</v>
      </c>
    </row>
    <row r="1140" spans="1:8" ht="19.5" customHeight="1" hidden="1">
      <c r="A1140" s="111" t="s">
        <v>810</v>
      </c>
      <c r="B1140" s="112">
        <f>C1140+D1140</f>
        <v>0</v>
      </c>
      <c r="C1140" s="112"/>
      <c r="D1140" s="112"/>
      <c r="E1140" s="112">
        <f t="shared" si="116"/>
        <v>0</v>
      </c>
      <c r="F1140" s="112"/>
      <c r="G1140" s="112"/>
      <c r="H1140" s="52" t="e">
        <f>E1140/B1140*100-100</f>
        <v>#DIV/0!</v>
      </c>
    </row>
    <row r="1141" spans="1:8" ht="16.5" customHeight="1">
      <c r="A1141" s="261" t="s">
        <v>1437</v>
      </c>
      <c r="B1141" s="112">
        <f>C1141+D1141</f>
        <v>65</v>
      </c>
      <c r="C1141" s="232">
        <v>65</v>
      </c>
      <c r="D1141" s="232"/>
      <c r="E1141" s="112">
        <f t="shared" si="116"/>
        <v>52</v>
      </c>
      <c r="F1141" s="232">
        <v>52</v>
      </c>
      <c r="G1141" s="232"/>
      <c r="H1141" s="52"/>
    </row>
    <row r="1142" spans="1:8" ht="16.5" customHeight="1" hidden="1">
      <c r="A1142" s="111" t="s">
        <v>464</v>
      </c>
      <c r="B1142" s="112">
        <f>C1142+D1142</f>
        <v>0</v>
      </c>
      <c r="C1142" s="233"/>
      <c r="D1142" s="233"/>
      <c r="E1142" s="112">
        <f t="shared" si="116"/>
        <v>0</v>
      </c>
      <c r="F1142" s="233"/>
      <c r="G1142" s="233"/>
      <c r="H1142" s="52" t="e">
        <f>E1142/B1142*100-100</f>
        <v>#DIV/0!</v>
      </c>
    </row>
    <row r="1143" spans="1:8" ht="16.5" customHeight="1" hidden="1">
      <c r="A1143" s="111" t="s">
        <v>801</v>
      </c>
      <c r="B1143" s="112">
        <f>C1143+D1143</f>
        <v>0</v>
      </c>
      <c r="C1143" s="232"/>
      <c r="D1143" s="232"/>
      <c r="E1143" s="112">
        <f t="shared" si="116"/>
        <v>0</v>
      </c>
      <c r="F1143" s="232"/>
      <c r="G1143" s="232"/>
      <c r="H1143" s="52" t="e">
        <f>E1143/B1143*100-100</f>
        <v>#DIV/0!</v>
      </c>
    </row>
    <row r="1144" spans="1:8" ht="16.5" customHeight="1" hidden="1">
      <c r="A1144" s="111" t="s">
        <v>802</v>
      </c>
      <c r="B1144" s="112">
        <f>C1144+D1144</f>
        <v>0</v>
      </c>
      <c r="C1144" s="232"/>
      <c r="D1144" s="232"/>
      <c r="E1144" s="112">
        <f t="shared" si="116"/>
        <v>0</v>
      </c>
      <c r="F1144" s="232"/>
      <c r="G1144" s="232"/>
      <c r="H1144" s="52" t="e">
        <f>E1144/B1144*100-100</f>
        <v>#DIV/0!</v>
      </c>
    </row>
    <row r="1145" spans="1:8" ht="16.5" customHeight="1" hidden="1">
      <c r="A1145" s="111" t="s">
        <v>803</v>
      </c>
      <c r="B1145" s="112">
        <f>C1145+D1145</f>
        <v>0</v>
      </c>
      <c r="C1145" s="232"/>
      <c r="D1145" s="232"/>
      <c r="E1145" s="112">
        <f t="shared" si="116"/>
        <v>0</v>
      </c>
      <c r="F1145" s="232"/>
      <c r="G1145" s="232"/>
      <c r="H1145" s="52" t="e">
        <f>E1145/B1145*100-100</f>
        <v>#DIV/0!</v>
      </c>
    </row>
    <row r="1146" spans="1:8" ht="16.5" customHeight="1" hidden="1">
      <c r="A1146" s="111" t="s">
        <v>465</v>
      </c>
      <c r="B1146" s="112">
        <f>C1146+D1146</f>
        <v>0</v>
      </c>
      <c r="C1146" s="232"/>
      <c r="D1146" s="232"/>
      <c r="E1146" s="112">
        <f t="shared" si="116"/>
        <v>0</v>
      </c>
      <c r="F1146" s="232"/>
      <c r="G1146" s="232"/>
      <c r="H1146" s="52" t="e">
        <f>E1146/B1146*100-100</f>
        <v>#DIV/0!</v>
      </c>
    </row>
    <row r="1147" spans="1:8" ht="16.5" customHeight="1" hidden="1">
      <c r="A1147" s="111" t="s">
        <v>466</v>
      </c>
      <c r="B1147" s="112">
        <f>C1147+D1147</f>
        <v>0</v>
      </c>
      <c r="C1147" s="232"/>
      <c r="D1147" s="232"/>
      <c r="E1147" s="112">
        <f t="shared" si="116"/>
        <v>0</v>
      </c>
      <c r="F1147" s="232"/>
      <c r="G1147" s="232"/>
      <c r="H1147" s="52" t="e">
        <f>E1147/B1147*100-100</f>
        <v>#DIV/0!</v>
      </c>
    </row>
    <row r="1148" spans="1:8" ht="16.5" customHeight="1" hidden="1">
      <c r="A1148" s="111" t="s">
        <v>467</v>
      </c>
      <c r="B1148" s="112">
        <f>C1148+D1148</f>
        <v>0</v>
      </c>
      <c r="C1148" s="232"/>
      <c r="D1148" s="232"/>
      <c r="E1148" s="112">
        <f t="shared" si="116"/>
        <v>0</v>
      </c>
      <c r="F1148" s="232"/>
      <c r="G1148" s="232"/>
      <c r="H1148" s="52" t="e">
        <f>E1148/B1148*100-100</f>
        <v>#DIV/0!</v>
      </c>
    </row>
    <row r="1149" spans="1:8" ht="16.5" customHeight="1" hidden="1">
      <c r="A1149" s="111" t="s">
        <v>468</v>
      </c>
      <c r="B1149" s="112">
        <f>C1149+D1149</f>
        <v>0</v>
      </c>
      <c r="C1149" s="232"/>
      <c r="D1149" s="232"/>
      <c r="E1149" s="112">
        <f aca="true" t="shared" si="121" ref="E1149:E1212">F1149+G1149</f>
        <v>0</v>
      </c>
      <c r="F1149" s="232"/>
      <c r="G1149" s="232"/>
      <c r="H1149" s="52" t="e">
        <f>E1149/B1149*100-100</f>
        <v>#DIV/0!</v>
      </c>
    </row>
    <row r="1150" spans="1:8" ht="16.5" customHeight="1" hidden="1">
      <c r="A1150" s="111" t="s">
        <v>469</v>
      </c>
      <c r="B1150" s="112">
        <f>C1150+D1150</f>
        <v>0</v>
      </c>
      <c r="C1150" s="232"/>
      <c r="D1150" s="232"/>
      <c r="E1150" s="112">
        <f t="shared" si="121"/>
        <v>0</v>
      </c>
      <c r="F1150" s="232"/>
      <c r="G1150" s="232"/>
      <c r="H1150" s="52" t="e">
        <f>E1150/B1150*100-100</f>
        <v>#DIV/0!</v>
      </c>
    </row>
    <row r="1151" spans="1:8" ht="16.5" customHeight="1" hidden="1">
      <c r="A1151" s="111" t="s">
        <v>470</v>
      </c>
      <c r="B1151" s="112">
        <f>C1151+D1151</f>
        <v>0</v>
      </c>
      <c r="C1151" s="232"/>
      <c r="D1151" s="232"/>
      <c r="E1151" s="112">
        <f t="shared" si="121"/>
        <v>0</v>
      </c>
      <c r="F1151" s="232"/>
      <c r="G1151" s="232"/>
      <c r="H1151" s="52" t="e">
        <f>E1151/B1151*100-100</f>
        <v>#DIV/0!</v>
      </c>
    </row>
    <row r="1152" spans="1:8" ht="16.5" customHeight="1" hidden="1">
      <c r="A1152" s="111" t="s">
        <v>471</v>
      </c>
      <c r="B1152" s="112">
        <f>C1152+D1152</f>
        <v>0</v>
      </c>
      <c r="C1152" s="232"/>
      <c r="D1152" s="232"/>
      <c r="E1152" s="112">
        <f t="shared" si="121"/>
        <v>0</v>
      </c>
      <c r="F1152" s="232"/>
      <c r="G1152" s="232"/>
      <c r="H1152" s="52" t="e">
        <f>E1152/B1152*100-100</f>
        <v>#DIV/0!</v>
      </c>
    </row>
    <row r="1153" spans="1:8" ht="16.5" customHeight="1" hidden="1">
      <c r="A1153" s="111" t="s">
        <v>472</v>
      </c>
      <c r="B1153" s="112">
        <f>C1153+D1153</f>
        <v>0</v>
      </c>
      <c r="C1153" s="232"/>
      <c r="D1153" s="232"/>
      <c r="E1153" s="112">
        <f t="shared" si="121"/>
        <v>0</v>
      </c>
      <c r="F1153" s="232"/>
      <c r="G1153" s="232"/>
      <c r="H1153" s="52" t="e">
        <f>E1153/B1153*100-100</f>
        <v>#DIV/0!</v>
      </c>
    </row>
    <row r="1154" spans="1:8" ht="16.5" customHeight="1" hidden="1">
      <c r="A1154" s="111" t="s">
        <v>473</v>
      </c>
      <c r="B1154" s="112">
        <f>C1154+D1154</f>
        <v>0</v>
      </c>
      <c r="C1154" s="232"/>
      <c r="D1154" s="232"/>
      <c r="E1154" s="112">
        <f t="shared" si="121"/>
        <v>0</v>
      </c>
      <c r="F1154" s="232"/>
      <c r="G1154" s="232"/>
      <c r="H1154" s="52" t="e">
        <f>E1154/B1154*100-100</f>
        <v>#DIV/0!</v>
      </c>
    </row>
    <row r="1155" spans="1:8" ht="16.5" customHeight="1" hidden="1">
      <c r="A1155" s="111" t="s">
        <v>474</v>
      </c>
      <c r="B1155" s="112">
        <f>C1155+D1155</f>
        <v>0</v>
      </c>
      <c r="C1155" s="232"/>
      <c r="D1155" s="232"/>
      <c r="E1155" s="112">
        <f t="shared" si="121"/>
        <v>0</v>
      </c>
      <c r="F1155" s="232"/>
      <c r="G1155" s="232"/>
      <c r="H1155" s="52" t="e">
        <f>E1155/B1155*100-100</f>
        <v>#DIV/0!</v>
      </c>
    </row>
    <row r="1156" spans="1:8" ht="16.5" customHeight="1" hidden="1">
      <c r="A1156" s="111" t="s">
        <v>475</v>
      </c>
      <c r="B1156" s="112">
        <f>C1156+D1156</f>
        <v>0</v>
      </c>
      <c r="C1156" s="232"/>
      <c r="D1156" s="232"/>
      <c r="E1156" s="112">
        <f t="shared" si="121"/>
        <v>0</v>
      </c>
      <c r="F1156" s="232"/>
      <c r="G1156" s="232"/>
      <c r="H1156" s="52" t="e">
        <f>E1156/B1156*100-100</f>
        <v>#DIV/0!</v>
      </c>
    </row>
    <row r="1157" spans="1:8" ht="16.5" customHeight="1" hidden="1">
      <c r="A1157" s="111" t="s">
        <v>476</v>
      </c>
      <c r="B1157" s="112">
        <f>C1157+D1157</f>
        <v>0</v>
      </c>
      <c r="C1157" s="232"/>
      <c r="D1157" s="232"/>
      <c r="E1157" s="112">
        <f t="shared" si="121"/>
        <v>0</v>
      </c>
      <c r="F1157" s="232"/>
      <c r="G1157" s="232"/>
      <c r="H1157" s="52" t="e">
        <f>E1157/B1157*100-100</f>
        <v>#DIV/0!</v>
      </c>
    </row>
    <row r="1158" spans="1:8" ht="16.5" customHeight="1" hidden="1">
      <c r="A1158" s="111" t="s">
        <v>477</v>
      </c>
      <c r="B1158" s="112">
        <f>C1158+D1158</f>
        <v>0</v>
      </c>
      <c r="C1158" s="232"/>
      <c r="D1158" s="232"/>
      <c r="E1158" s="112">
        <f t="shared" si="121"/>
        <v>0</v>
      </c>
      <c r="F1158" s="232"/>
      <c r="G1158" s="232"/>
      <c r="H1158" s="52" t="e">
        <f>E1158/B1158*100-100</f>
        <v>#DIV/0!</v>
      </c>
    </row>
    <row r="1159" spans="1:8" ht="16.5" customHeight="1" hidden="1">
      <c r="A1159" s="111" t="s">
        <v>478</v>
      </c>
      <c r="B1159" s="112">
        <f>C1159+D1159</f>
        <v>0</v>
      </c>
      <c r="C1159" s="232"/>
      <c r="D1159" s="232"/>
      <c r="E1159" s="112">
        <f t="shared" si="121"/>
        <v>0</v>
      </c>
      <c r="F1159" s="232"/>
      <c r="G1159" s="232"/>
      <c r="H1159" s="52" t="e">
        <f>E1159/B1159*100-100</f>
        <v>#DIV/0!</v>
      </c>
    </row>
    <row r="1160" spans="1:8" ht="16.5" customHeight="1" hidden="1">
      <c r="A1160" s="111" t="s">
        <v>810</v>
      </c>
      <c r="B1160" s="112">
        <f>C1160+D1160</f>
        <v>0</v>
      </c>
      <c r="C1160" s="232"/>
      <c r="D1160" s="232"/>
      <c r="E1160" s="112">
        <f t="shared" si="121"/>
        <v>0</v>
      </c>
      <c r="F1160" s="232"/>
      <c r="G1160" s="232"/>
      <c r="H1160" s="52" t="e">
        <f>E1160/B1160*100-100</f>
        <v>#DIV/0!</v>
      </c>
    </row>
    <row r="1161" spans="1:8" ht="16.5" customHeight="1" hidden="1">
      <c r="A1161" s="111" t="s">
        <v>479</v>
      </c>
      <c r="B1161" s="112">
        <f>C1161+D1161</f>
        <v>0</v>
      </c>
      <c r="C1161" s="232"/>
      <c r="D1161" s="232"/>
      <c r="E1161" s="112">
        <f t="shared" si="121"/>
        <v>0</v>
      </c>
      <c r="F1161" s="232"/>
      <c r="G1161" s="232"/>
      <c r="H1161" s="52" t="e">
        <f>E1161/B1161*100-100</f>
        <v>#DIV/0!</v>
      </c>
    </row>
    <row r="1162" spans="1:8" ht="16.5" customHeight="1" hidden="1">
      <c r="A1162" s="111" t="s">
        <v>480</v>
      </c>
      <c r="B1162" s="112">
        <f>C1162+D1162</f>
        <v>0</v>
      </c>
      <c r="C1162" s="233"/>
      <c r="D1162" s="233"/>
      <c r="E1162" s="112">
        <f t="shared" si="121"/>
        <v>0</v>
      </c>
      <c r="F1162" s="233"/>
      <c r="G1162" s="233"/>
      <c r="H1162" s="52" t="e">
        <f>E1162/B1162*100-100</f>
        <v>#DIV/0!</v>
      </c>
    </row>
    <row r="1163" spans="1:8" ht="16.5" customHeight="1" hidden="1">
      <c r="A1163" s="111" t="s">
        <v>801</v>
      </c>
      <c r="B1163" s="112">
        <f>C1163+D1163</f>
        <v>0</v>
      </c>
      <c r="C1163" s="232"/>
      <c r="D1163" s="232"/>
      <c r="E1163" s="112">
        <f t="shared" si="121"/>
        <v>0</v>
      </c>
      <c r="F1163" s="232"/>
      <c r="G1163" s="232"/>
      <c r="H1163" s="52" t="e">
        <f>E1163/B1163*100-100</f>
        <v>#DIV/0!</v>
      </c>
    </row>
    <row r="1164" spans="1:8" ht="16.5" customHeight="1" hidden="1">
      <c r="A1164" s="111" t="s">
        <v>802</v>
      </c>
      <c r="B1164" s="112">
        <f>C1164+D1164</f>
        <v>0</v>
      </c>
      <c r="C1164" s="232"/>
      <c r="D1164" s="232"/>
      <c r="E1164" s="112">
        <f t="shared" si="121"/>
        <v>0</v>
      </c>
      <c r="F1164" s="232"/>
      <c r="G1164" s="232"/>
      <c r="H1164" s="52" t="e">
        <f>E1164/B1164*100-100</f>
        <v>#DIV/0!</v>
      </c>
    </row>
    <row r="1165" spans="1:8" ht="16.5" customHeight="1" hidden="1">
      <c r="A1165" s="111" t="s">
        <v>803</v>
      </c>
      <c r="B1165" s="112">
        <f>C1165+D1165</f>
        <v>0</v>
      </c>
      <c r="C1165" s="232"/>
      <c r="D1165" s="232"/>
      <c r="E1165" s="112">
        <f t="shared" si="121"/>
        <v>0</v>
      </c>
      <c r="F1165" s="232"/>
      <c r="G1165" s="232"/>
      <c r="H1165" s="52" t="e">
        <f>E1165/B1165*100-100</f>
        <v>#DIV/0!</v>
      </c>
    </row>
    <row r="1166" spans="1:8" ht="16.5" customHeight="1" hidden="1">
      <c r="A1166" s="111" t="s">
        <v>481</v>
      </c>
      <c r="B1166" s="112">
        <f>C1166+D1166</f>
        <v>0</v>
      </c>
      <c r="C1166" s="232"/>
      <c r="D1166" s="232"/>
      <c r="E1166" s="112">
        <f t="shared" si="121"/>
        <v>0</v>
      </c>
      <c r="F1166" s="232"/>
      <c r="G1166" s="232"/>
      <c r="H1166" s="52" t="e">
        <f>E1166/B1166*100-100</f>
        <v>#DIV/0!</v>
      </c>
    </row>
    <row r="1167" spans="1:8" ht="16.5" customHeight="1" hidden="1">
      <c r="A1167" s="111" t="s">
        <v>482</v>
      </c>
      <c r="B1167" s="112">
        <f>C1167+D1167</f>
        <v>0</v>
      </c>
      <c r="C1167" s="232"/>
      <c r="D1167" s="232"/>
      <c r="E1167" s="112">
        <f t="shared" si="121"/>
        <v>0</v>
      </c>
      <c r="F1167" s="232"/>
      <c r="G1167" s="232"/>
      <c r="H1167" s="52" t="e">
        <f>E1167/B1167*100-100</f>
        <v>#DIV/0!</v>
      </c>
    </row>
    <row r="1168" spans="1:8" ht="16.5" customHeight="1" hidden="1">
      <c r="A1168" s="111" t="s">
        <v>483</v>
      </c>
      <c r="B1168" s="112">
        <f>C1168+D1168</f>
        <v>0</v>
      </c>
      <c r="C1168" s="232"/>
      <c r="D1168" s="232"/>
      <c r="E1168" s="112">
        <f t="shared" si="121"/>
        <v>0</v>
      </c>
      <c r="F1168" s="232"/>
      <c r="G1168" s="232"/>
      <c r="H1168" s="52" t="e">
        <f>E1168/B1168*100-100</f>
        <v>#DIV/0!</v>
      </c>
    </row>
    <row r="1169" spans="1:8" ht="16.5" customHeight="1" hidden="1">
      <c r="A1169" s="111" t="s">
        <v>810</v>
      </c>
      <c r="B1169" s="112">
        <f>C1169+D1169</f>
        <v>0</v>
      </c>
      <c r="C1169" s="232"/>
      <c r="D1169" s="232"/>
      <c r="E1169" s="112">
        <f t="shared" si="121"/>
        <v>0</v>
      </c>
      <c r="F1169" s="232"/>
      <c r="G1169" s="232"/>
      <c r="H1169" s="52" t="e">
        <f>E1169/B1169*100-100</f>
        <v>#DIV/0!</v>
      </c>
    </row>
    <row r="1170" spans="1:8" ht="16.5" customHeight="1" hidden="1">
      <c r="A1170" s="111" t="s">
        <v>485</v>
      </c>
      <c r="B1170" s="112">
        <f>C1170+D1170</f>
        <v>0</v>
      </c>
      <c r="C1170" s="232"/>
      <c r="D1170" s="232"/>
      <c r="E1170" s="112">
        <f t="shared" si="121"/>
        <v>0</v>
      </c>
      <c r="F1170" s="232"/>
      <c r="G1170" s="232"/>
      <c r="H1170" s="52" t="e">
        <f>E1170/B1170*100-100</f>
        <v>#DIV/0!</v>
      </c>
    </row>
    <row r="1171" spans="1:8" ht="16.5" customHeight="1" hidden="1">
      <c r="A1171" s="111" t="s">
        <v>486</v>
      </c>
      <c r="B1171" s="112">
        <f>C1171+D1171</f>
        <v>0</v>
      </c>
      <c r="C1171" s="110"/>
      <c r="D1171" s="110"/>
      <c r="E1171" s="112">
        <f t="shared" si="121"/>
        <v>0</v>
      </c>
      <c r="F1171" s="110"/>
      <c r="G1171" s="110"/>
      <c r="H1171" s="52" t="e">
        <f>E1171/B1171*100-100</f>
        <v>#DIV/0!</v>
      </c>
    </row>
    <row r="1172" spans="1:8" ht="16.5" customHeight="1" hidden="1">
      <c r="A1172" s="111" t="s">
        <v>801</v>
      </c>
      <c r="B1172" s="112">
        <f>C1172+D1172</f>
        <v>0</v>
      </c>
      <c r="C1172" s="232"/>
      <c r="D1172" s="232"/>
      <c r="E1172" s="112">
        <f t="shared" si="121"/>
        <v>0</v>
      </c>
      <c r="F1172" s="232"/>
      <c r="G1172" s="232"/>
      <c r="H1172" s="52" t="e">
        <f>E1172/B1172*100-100</f>
        <v>#DIV/0!</v>
      </c>
    </row>
    <row r="1173" spans="1:8" ht="16.5" customHeight="1" hidden="1">
      <c r="A1173" s="111" t="s">
        <v>802</v>
      </c>
      <c r="B1173" s="112">
        <f>C1173+D1173</f>
        <v>0</v>
      </c>
      <c r="C1173" s="232"/>
      <c r="D1173" s="232"/>
      <c r="E1173" s="112">
        <f t="shared" si="121"/>
        <v>0</v>
      </c>
      <c r="F1173" s="232"/>
      <c r="G1173" s="232"/>
      <c r="H1173" s="52" t="e">
        <f>E1173/B1173*100-100</f>
        <v>#DIV/0!</v>
      </c>
    </row>
    <row r="1174" spans="1:8" ht="16.5" customHeight="1" hidden="1">
      <c r="A1174" s="111" t="s">
        <v>803</v>
      </c>
      <c r="B1174" s="112">
        <f>C1174+D1174</f>
        <v>0</v>
      </c>
      <c r="C1174" s="232"/>
      <c r="D1174" s="232"/>
      <c r="E1174" s="112">
        <f t="shared" si="121"/>
        <v>0</v>
      </c>
      <c r="F1174" s="232"/>
      <c r="G1174" s="232"/>
      <c r="H1174" s="52" t="e">
        <f>E1174/B1174*100-100</f>
        <v>#DIV/0!</v>
      </c>
    </row>
    <row r="1175" spans="1:8" ht="16.5" customHeight="1" hidden="1">
      <c r="A1175" s="111" t="s">
        <v>487</v>
      </c>
      <c r="B1175" s="112">
        <f>C1175+D1175</f>
        <v>0</v>
      </c>
      <c r="C1175" s="232"/>
      <c r="D1175" s="232"/>
      <c r="E1175" s="112">
        <f t="shared" si="121"/>
        <v>0</v>
      </c>
      <c r="F1175" s="232"/>
      <c r="G1175" s="232"/>
      <c r="H1175" s="52" t="e">
        <f>E1175/B1175*100-100</f>
        <v>#DIV/0!</v>
      </c>
    </row>
    <row r="1176" spans="1:8" ht="16.5" customHeight="1" hidden="1">
      <c r="A1176" s="111" t="s">
        <v>488</v>
      </c>
      <c r="B1176" s="112">
        <f>C1176+D1176</f>
        <v>0</v>
      </c>
      <c r="C1176" s="112"/>
      <c r="D1176" s="112"/>
      <c r="E1176" s="112">
        <f t="shared" si="121"/>
        <v>0</v>
      </c>
      <c r="F1176" s="112"/>
      <c r="G1176" s="112"/>
      <c r="H1176" s="52" t="e">
        <f>E1176/B1176*100-100</f>
        <v>#DIV/0!</v>
      </c>
    </row>
    <row r="1177" spans="1:8" ht="16.5" customHeight="1" hidden="1">
      <c r="A1177" s="111" t="s">
        <v>489</v>
      </c>
      <c r="B1177" s="112">
        <f>C1177+D1177</f>
        <v>0</v>
      </c>
      <c r="C1177" s="232"/>
      <c r="D1177" s="232"/>
      <c r="E1177" s="112">
        <f t="shared" si="121"/>
        <v>0</v>
      </c>
      <c r="F1177" s="232"/>
      <c r="G1177" s="232"/>
      <c r="H1177" s="52" t="e">
        <f>E1177/B1177*100-100</f>
        <v>#DIV/0!</v>
      </c>
    </row>
    <row r="1178" spans="1:8" ht="16.5" customHeight="1" hidden="1">
      <c r="A1178" s="111" t="s">
        <v>490</v>
      </c>
      <c r="B1178" s="112">
        <f>C1178+D1178</f>
        <v>0</v>
      </c>
      <c r="C1178" s="232"/>
      <c r="D1178" s="232"/>
      <c r="E1178" s="112">
        <f t="shared" si="121"/>
        <v>0</v>
      </c>
      <c r="F1178" s="232"/>
      <c r="G1178" s="232"/>
      <c r="H1178" s="52" t="e">
        <f>E1178/B1178*100-100</f>
        <v>#DIV/0!</v>
      </c>
    </row>
    <row r="1179" spans="1:8" ht="16.5" customHeight="1" hidden="1">
      <c r="A1179" s="111" t="s">
        <v>491</v>
      </c>
      <c r="B1179" s="112">
        <f>C1179+D1179</f>
        <v>0</v>
      </c>
      <c r="C1179" s="232"/>
      <c r="D1179" s="232"/>
      <c r="E1179" s="112">
        <f t="shared" si="121"/>
        <v>0</v>
      </c>
      <c r="F1179" s="232"/>
      <c r="G1179" s="232"/>
      <c r="H1179" s="52" t="e">
        <f>E1179/B1179*100-100</f>
        <v>#DIV/0!</v>
      </c>
    </row>
    <row r="1180" spans="1:8" ht="16.5" customHeight="1" hidden="1">
      <c r="A1180" s="111" t="s">
        <v>492</v>
      </c>
      <c r="B1180" s="112">
        <f>C1180+D1180</f>
        <v>0</v>
      </c>
      <c r="C1180" s="232"/>
      <c r="D1180" s="232"/>
      <c r="E1180" s="112">
        <f t="shared" si="121"/>
        <v>0</v>
      </c>
      <c r="F1180" s="232"/>
      <c r="G1180" s="232"/>
      <c r="H1180" s="52" t="e">
        <f>E1180/B1180*100-100</f>
        <v>#DIV/0!</v>
      </c>
    </row>
    <row r="1181" spans="1:8" ht="16.5" customHeight="1" hidden="1">
      <c r="A1181" s="111" t="s">
        <v>493</v>
      </c>
      <c r="B1181" s="112">
        <f>C1181+D1181</f>
        <v>0</v>
      </c>
      <c r="C1181" s="232"/>
      <c r="D1181" s="232"/>
      <c r="E1181" s="112">
        <f t="shared" si="121"/>
        <v>0</v>
      </c>
      <c r="F1181" s="232"/>
      <c r="G1181" s="232"/>
      <c r="H1181" s="52" t="e">
        <f>E1181/B1181*100-100</f>
        <v>#DIV/0!</v>
      </c>
    </row>
    <row r="1182" spans="1:8" ht="16.5" customHeight="1" hidden="1">
      <c r="A1182" s="111" t="s">
        <v>494</v>
      </c>
      <c r="B1182" s="112">
        <f>C1182+D1182</f>
        <v>0</v>
      </c>
      <c r="C1182" s="232"/>
      <c r="D1182" s="232"/>
      <c r="E1182" s="112">
        <f t="shared" si="121"/>
        <v>0</v>
      </c>
      <c r="F1182" s="232"/>
      <c r="G1182" s="232"/>
      <c r="H1182" s="52" t="e">
        <f>E1182/B1182*100-100</f>
        <v>#DIV/0!</v>
      </c>
    </row>
    <row r="1183" spans="1:8" ht="16.5" customHeight="1" hidden="1">
      <c r="A1183" s="111" t="s">
        <v>495</v>
      </c>
      <c r="B1183" s="112">
        <f>C1183+D1183</f>
        <v>0</v>
      </c>
      <c r="C1183" s="112"/>
      <c r="D1183" s="112"/>
      <c r="E1183" s="112">
        <f t="shared" si="121"/>
        <v>0</v>
      </c>
      <c r="F1183" s="112"/>
      <c r="G1183" s="112"/>
      <c r="H1183" s="52" t="e">
        <f>E1183/B1183*100-100</f>
        <v>#DIV/0!</v>
      </c>
    </row>
    <row r="1184" spans="1:8" ht="19.5" customHeight="1">
      <c r="A1184" s="111" t="s">
        <v>496</v>
      </c>
      <c r="B1184" s="110">
        <f aca="true" t="shared" si="122" ref="B1184:G1184">SUM(B1185:B1199)</f>
        <v>102</v>
      </c>
      <c r="C1184" s="110">
        <f t="shared" si="122"/>
        <v>102</v>
      </c>
      <c r="D1184" s="110"/>
      <c r="E1184" s="110">
        <f t="shared" si="122"/>
        <v>120</v>
      </c>
      <c r="F1184" s="110">
        <f t="shared" si="122"/>
        <v>120</v>
      </c>
      <c r="G1184" s="110"/>
      <c r="H1184" s="52">
        <f>E1184/B1184*100-100</f>
        <v>17.64705882352942</v>
      </c>
    </row>
    <row r="1185" spans="1:8" ht="16.5" customHeight="1" hidden="1">
      <c r="A1185" s="111" t="s">
        <v>801</v>
      </c>
      <c r="B1185" s="112">
        <f>C1185+D1185</f>
        <v>0</v>
      </c>
      <c r="C1185" s="232"/>
      <c r="D1185" s="232"/>
      <c r="E1185" s="112">
        <f t="shared" si="121"/>
        <v>0</v>
      </c>
      <c r="F1185" s="232"/>
      <c r="G1185" s="232"/>
      <c r="H1185" s="52" t="e">
        <f>E1185/B1185*100-100</f>
        <v>#DIV/0!</v>
      </c>
    </row>
    <row r="1186" spans="1:8" ht="16.5" customHeight="1" hidden="1">
      <c r="A1186" s="111" t="s">
        <v>802</v>
      </c>
      <c r="B1186" s="112">
        <f>C1186+D1186</f>
        <v>0</v>
      </c>
      <c r="C1186" s="232"/>
      <c r="D1186" s="232"/>
      <c r="E1186" s="112">
        <f t="shared" si="121"/>
        <v>0</v>
      </c>
      <c r="F1186" s="232"/>
      <c r="G1186" s="232"/>
      <c r="H1186" s="52" t="e">
        <f>E1186/B1186*100-100</f>
        <v>#DIV/0!</v>
      </c>
    </row>
    <row r="1187" spans="1:8" ht="16.5" customHeight="1" hidden="1">
      <c r="A1187" s="111" t="s">
        <v>803</v>
      </c>
      <c r="B1187" s="112">
        <f>C1187+D1187</f>
        <v>0</v>
      </c>
      <c r="C1187" s="232"/>
      <c r="D1187" s="232"/>
      <c r="E1187" s="112">
        <f t="shared" si="121"/>
        <v>0</v>
      </c>
      <c r="F1187" s="232"/>
      <c r="G1187" s="232"/>
      <c r="H1187" s="52" t="e">
        <f>E1187/B1187*100-100</f>
        <v>#DIV/0!</v>
      </c>
    </row>
    <row r="1188" spans="1:8" ht="19.5" customHeight="1">
      <c r="A1188" s="111" t="s">
        <v>497</v>
      </c>
      <c r="B1188" s="112">
        <f>C1188+D1188</f>
        <v>52</v>
      </c>
      <c r="C1188" s="112">
        <v>52</v>
      </c>
      <c r="D1188" s="112"/>
      <c r="E1188" s="112">
        <f t="shared" si="121"/>
        <v>70</v>
      </c>
      <c r="F1188" s="112">
        <v>70</v>
      </c>
      <c r="G1188" s="112"/>
      <c r="H1188" s="52">
        <f>E1188/B1188*100-100</f>
        <v>34.61538461538461</v>
      </c>
    </row>
    <row r="1189" spans="1:8" ht="16.5" customHeight="1" hidden="1">
      <c r="A1189" s="111" t="s">
        <v>498</v>
      </c>
      <c r="B1189" s="112">
        <f>C1189+D1189</f>
        <v>0</v>
      </c>
      <c r="C1189" s="232"/>
      <c r="D1189" s="232"/>
      <c r="E1189" s="112">
        <f t="shared" si="121"/>
        <v>0</v>
      </c>
      <c r="F1189" s="232"/>
      <c r="G1189" s="232"/>
      <c r="H1189" s="52" t="e">
        <f>E1189/B1189*100-100</f>
        <v>#DIV/0!</v>
      </c>
    </row>
    <row r="1190" spans="1:8" ht="16.5" customHeight="1" hidden="1">
      <c r="A1190" s="111" t="s">
        <v>499</v>
      </c>
      <c r="B1190" s="112">
        <f>C1190+D1190</f>
        <v>0</v>
      </c>
      <c r="C1190" s="112"/>
      <c r="D1190" s="112"/>
      <c r="E1190" s="112">
        <f t="shared" si="121"/>
        <v>0</v>
      </c>
      <c r="F1190" s="112"/>
      <c r="G1190" s="112"/>
      <c r="H1190" s="52" t="e">
        <f>E1190/B1190*100-100</f>
        <v>#DIV/0!</v>
      </c>
    </row>
    <row r="1191" spans="1:8" ht="16.5" customHeight="1" hidden="1">
      <c r="A1191" s="111" t="s">
        <v>500</v>
      </c>
      <c r="B1191" s="112">
        <f>C1191+D1191</f>
        <v>0</v>
      </c>
      <c r="C1191" s="232"/>
      <c r="D1191" s="232"/>
      <c r="E1191" s="112">
        <f t="shared" si="121"/>
        <v>0</v>
      </c>
      <c r="F1191" s="232"/>
      <c r="G1191" s="232"/>
      <c r="H1191" s="52" t="e">
        <f>E1191/B1191*100-100</f>
        <v>#DIV/0!</v>
      </c>
    </row>
    <row r="1192" spans="1:8" ht="16.5" customHeight="1" hidden="1">
      <c r="A1192" s="111" t="s">
        <v>501</v>
      </c>
      <c r="B1192" s="112">
        <f>C1192+D1192</f>
        <v>0</v>
      </c>
      <c r="C1192" s="232"/>
      <c r="D1192" s="232"/>
      <c r="E1192" s="112">
        <f t="shared" si="121"/>
        <v>0</v>
      </c>
      <c r="F1192" s="232"/>
      <c r="G1192" s="232"/>
      <c r="H1192" s="52" t="e">
        <f>E1192/B1192*100-100</f>
        <v>#DIV/0!</v>
      </c>
    </row>
    <row r="1193" spans="1:8" ht="16.5" customHeight="1" hidden="1">
      <c r="A1193" s="111" t="s">
        <v>502</v>
      </c>
      <c r="B1193" s="112">
        <f>C1193+D1193</f>
        <v>0</v>
      </c>
      <c r="C1193" s="112"/>
      <c r="D1193" s="112"/>
      <c r="E1193" s="112">
        <f t="shared" si="121"/>
        <v>0</v>
      </c>
      <c r="F1193" s="112"/>
      <c r="G1193" s="112"/>
      <c r="H1193" s="52" t="e">
        <f>E1193/B1193*100-100</f>
        <v>#DIV/0!</v>
      </c>
    </row>
    <row r="1194" spans="1:8" ht="16.5" customHeight="1" hidden="1">
      <c r="A1194" s="111" t="s">
        <v>503</v>
      </c>
      <c r="B1194" s="112">
        <f>C1194+D1194</f>
        <v>0</v>
      </c>
      <c r="C1194" s="232"/>
      <c r="D1194" s="232"/>
      <c r="E1194" s="112">
        <f t="shared" si="121"/>
        <v>0</v>
      </c>
      <c r="F1194" s="232"/>
      <c r="G1194" s="232"/>
      <c r="H1194" s="52" t="e">
        <f>E1194/B1194*100-100</f>
        <v>#DIV/0!</v>
      </c>
    </row>
    <row r="1195" spans="1:8" ht="19.5" customHeight="1">
      <c r="A1195" s="111" t="s">
        <v>504</v>
      </c>
      <c r="B1195" s="112">
        <f>C1195+D1195</f>
        <v>50</v>
      </c>
      <c r="C1195" s="232">
        <v>50</v>
      </c>
      <c r="D1195" s="232"/>
      <c r="E1195" s="112">
        <f t="shared" si="121"/>
        <v>50</v>
      </c>
      <c r="F1195" s="232">
        <v>50</v>
      </c>
      <c r="G1195" s="232"/>
      <c r="H1195" s="52">
        <f>E1195/B1195*100-100</f>
        <v>0</v>
      </c>
    </row>
    <row r="1196" spans="1:8" ht="16.5" customHeight="1" hidden="1">
      <c r="A1196" s="111" t="s">
        <v>505</v>
      </c>
      <c r="B1196" s="112">
        <f>C1196+D1196</f>
        <v>0</v>
      </c>
      <c r="C1196" s="232"/>
      <c r="D1196" s="232"/>
      <c r="E1196" s="112">
        <f t="shared" si="121"/>
        <v>0</v>
      </c>
      <c r="F1196" s="232"/>
      <c r="G1196" s="232"/>
      <c r="H1196" s="52" t="e">
        <f>E1196/B1196*100-100</f>
        <v>#DIV/0!</v>
      </c>
    </row>
    <row r="1197" spans="1:8" ht="16.5" customHeight="1" hidden="1">
      <c r="A1197" s="111" t="s">
        <v>506</v>
      </c>
      <c r="B1197" s="112">
        <f>C1197+D1197</f>
        <v>0</v>
      </c>
      <c r="C1197" s="232"/>
      <c r="D1197" s="232"/>
      <c r="E1197" s="112">
        <f t="shared" si="121"/>
        <v>0</v>
      </c>
      <c r="F1197" s="232"/>
      <c r="G1197" s="232"/>
      <c r="H1197" s="52" t="e">
        <f>E1197/B1197*100-100</f>
        <v>#DIV/0!</v>
      </c>
    </row>
    <row r="1198" spans="1:8" ht="16.5" customHeight="1" hidden="1">
      <c r="A1198" s="111" t="s">
        <v>507</v>
      </c>
      <c r="B1198" s="112">
        <f>C1198+D1198</f>
        <v>0</v>
      </c>
      <c r="C1198" s="232"/>
      <c r="D1198" s="232"/>
      <c r="E1198" s="112">
        <f t="shared" si="121"/>
        <v>0</v>
      </c>
      <c r="F1198" s="232"/>
      <c r="G1198" s="232"/>
      <c r="H1198" s="52" t="e">
        <f>E1198/B1198*100-100</f>
        <v>#DIV/0!</v>
      </c>
    </row>
    <row r="1199" spans="1:8" ht="16.5" customHeight="1" hidden="1">
      <c r="A1199" s="111" t="s">
        <v>508</v>
      </c>
      <c r="B1199" s="112">
        <f>C1199+D1199</f>
        <v>0</v>
      </c>
      <c r="C1199" s="232"/>
      <c r="D1199" s="232"/>
      <c r="E1199" s="112">
        <f t="shared" si="121"/>
        <v>0</v>
      </c>
      <c r="F1199" s="232"/>
      <c r="G1199" s="232"/>
      <c r="H1199" s="52" t="e">
        <f>E1199/B1199*100-100</f>
        <v>#DIV/0!</v>
      </c>
    </row>
    <row r="1200" spans="1:8" ht="16.5" customHeight="1" hidden="1">
      <c r="A1200" s="111" t="s">
        <v>509</v>
      </c>
      <c r="B1200" s="112">
        <f>C1200+D1200</f>
        <v>0</v>
      </c>
      <c r="C1200" s="232"/>
      <c r="D1200" s="232"/>
      <c r="E1200" s="112">
        <f t="shared" si="121"/>
        <v>0</v>
      </c>
      <c r="F1200" s="232"/>
      <c r="G1200" s="232"/>
      <c r="H1200" s="52" t="e">
        <f>E1200/B1200*100-100</f>
        <v>#DIV/0!</v>
      </c>
    </row>
    <row r="1201" spans="1:8" ht="19.5" customHeight="1">
      <c r="A1201" s="109" t="s">
        <v>668</v>
      </c>
      <c r="B1201" s="110">
        <f aca="true" t="shared" si="123" ref="B1201:G1201">SUM(B1202,B1211,B1217)</f>
        <v>3890</v>
      </c>
      <c r="C1201" s="110">
        <f t="shared" si="123"/>
        <v>3890</v>
      </c>
      <c r="D1201" s="110"/>
      <c r="E1201" s="110">
        <f t="shared" si="123"/>
        <v>4815</v>
      </c>
      <c r="F1201" s="110">
        <f t="shared" si="123"/>
        <v>4815</v>
      </c>
      <c r="G1201" s="110"/>
      <c r="H1201" s="52">
        <f>E1201/B1201*100-100</f>
        <v>23.778920308483293</v>
      </c>
    </row>
    <row r="1202" spans="1:8" ht="19.5" customHeight="1">
      <c r="A1202" s="111" t="s">
        <v>510</v>
      </c>
      <c r="B1202" s="110">
        <f aca="true" t="shared" si="124" ref="B1202:G1202">SUM(B1203:B1210)</f>
        <v>53</v>
      </c>
      <c r="C1202" s="110">
        <f t="shared" si="124"/>
        <v>53</v>
      </c>
      <c r="D1202" s="110"/>
      <c r="E1202" s="110">
        <f t="shared" si="124"/>
        <v>49</v>
      </c>
      <c r="F1202" s="110">
        <f t="shared" si="124"/>
        <v>49</v>
      </c>
      <c r="G1202" s="110"/>
      <c r="H1202" s="52">
        <f>E1202/B1202*100-100</f>
        <v>-7.547169811320757</v>
      </c>
    </row>
    <row r="1203" spans="1:8" ht="16.5" customHeight="1" hidden="1">
      <c r="A1203" s="111" t="s">
        <v>511</v>
      </c>
      <c r="B1203" s="112">
        <f>C1203+D1203</f>
        <v>0</v>
      </c>
      <c r="C1203" s="112"/>
      <c r="D1203" s="112"/>
      <c r="E1203" s="112">
        <f t="shared" si="121"/>
        <v>0</v>
      </c>
      <c r="F1203" s="112"/>
      <c r="G1203" s="112"/>
      <c r="H1203" s="52" t="e">
        <f>E1203/B1203*100-100</f>
        <v>#DIV/0!</v>
      </c>
    </row>
    <row r="1204" spans="1:8" ht="16.5" customHeight="1" hidden="1">
      <c r="A1204" s="111" t="s">
        <v>512</v>
      </c>
      <c r="B1204" s="112">
        <f>C1204+D1204</f>
        <v>0</v>
      </c>
      <c r="C1204" s="232"/>
      <c r="D1204" s="232"/>
      <c r="E1204" s="112">
        <f t="shared" si="121"/>
        <v>0</v>
      </c>
      <c r="F1204" s="232"/>
      <c r="G1204" s="232"/>
      <c r="H1204" s="52" t="e">
        <f>E1204/B1204*100-100</f>
        <v>#DIV/0!</v>
      </c>
    </row>
    <row r="1205" spans="1:8" ht="19.5" customHeight="1">
      <c r="A1205" s="111" t="s">
        <v>513</v>
      </c>
      <c r="B1205" s="112">
        <f>C1205+D1205</f>
        <v>53</v>
      </c>
      <c r="C1205" s="232">
        <v>53</v>
      </c>
      <c r="D1205" s="232"/>
      <c r="E1205" s="112">
        <f t="shared" si="121"/>
        <v>49</v>
      </c>
      <c r="F1205" s="232">
        <v>49</v>
      </c>
      <c r="G1205" s="232"/>
      <c r="H1205" s="52">
        <f>E1205/B1205*100-100</f>
        <v>-7.547169811320757</v>
      </c>
    </row>
    <row r="1206" spans="1:8" ht="16.5" customHeight="1" hidden="1">
      <c r="A1206" s="111" t="s">
        <v>514</v>
      </c>
      <c r="B1206" s="112">
        <f>C1206+D1206</f>
        <v>0</v>
      </c>
      <c r="C1206" s="232"/>
      <c r="D1206" s="232"/>
      <c r="E1206" s="112">
        <f t="shared" si="121"/>
        <v>0</v>
      </c>
      <c r="F1206" s="232"/>
      <c r="G1206" s="232"/>
      <c r="H1206" s="52" t="e">
        <f>E1206/B1206*100-100</f>
        <v>#DIV/0!</v>
      </c>
    </row>
    <row r="1207" spans="1:8" ht="16.5" customHeight="1">
      <c r="A1207" s="111" t="s">
        <v>515</v>
      </c>
      <c r="B1207" s="112">
        <f>C1207+D1207</f>
        <v>0</v>
      </c>
      <c r="C1207" s="232"/>
      <c r="D1207" s="232"/>
      <c r="E1207" s="112">
        <f t="shared" si="121"/>
        <v>0</v>
      </c>
      <c r="F1207" s="232"/>
      <c r="G1207" s="232"/>
      <c r="H1207" s="52"/>
    </row>
    <row r="1208" spans="1:8" ht="16.5" customHeight="1">
      <c r="A1208" s="111" t="s">
        <v>516</v>
      </c>
      <c r="B1208" s="112">
        <f>C1208+D1208</f>
        <v>0</v>
      </c>
      <c r="C1208" s="232"/>
      <c r="D1208" s="232"/>
      <c r="E1208" s="112">
        <f t="shared" si="121"/>
        <v>0</v>
      </c>
      <c r="F1208" s="232"/>
      <c r="G1208" s="232"/>
      <c r="H1208" s="52"/>
    </row>
    <row r="1209" spans="1:8" ht="16.5" customHeight="1" hidden="1">
      <c r="A1209" s="111" t="s">
        <v>548</v>
      </c>
      <c r="B1209" s="112">
        <f>C1209+D1209</f>
        <v>0</v>
      </c>
      <c r="C1209" s="232"/>
      <c r="D1209" s="232"/>
      <c r="E1209" s="112">
        <f t="shared" si="121"/>
        <v>0</v>
      </c>
      <c r="F1209" s="232"/>
      <c r="G1209" s="232"/>
      <c r="H1209" s="52" t="e">
        <f>E1209/B1209*100-100</f>
        <v>#DIV/0!</v>
      </c>
    </row>
    <row r="1210" spans="1:8" ht="16.5" customHeight="1" hidden="1">
      <c r="A1210" s="111" t="s">
        <v>517</v>
      </c>
      <c r="B1210" s="112">
        <f>C1210+D1210</f>
        <v>0</v>
      </c>
      <c r="C1210" s="232"/>
      <c r="D1210" s="232"/>
      <c r="E1210" s="112">
        <f t="shared" si="121"/>
        <v>0</v>
      </c>
      <c r="F1210" s="232"/>
      <c r="G1210" s="232"/>
      <c r="H1210" s="52" t="e">
        <f>E1210/B1210*100-100</f>
        <v>#DIV/0!</v>
      </c>
    </row>
    <row r="1211" spans="1:8" ht="19.5" customHeight="1">
      <c r="A1211" s="111" t="s">
        <v>518</v>
      </c>
      <c r="B1211" s="233">
        <f aca="true" t="shared" si="125" ref="B1211:G1211">SUM(B1212:B1214)</f>
        <v>3837</v>
      </c>
      <c r="C1211" s="233">
        <f t="shared" si="125"/>
        <v>3837</v>
      </c>
      <c r="D1211" s="233"/>
      <c r="E1211" s="233">
        <f t="shared" si="125"/>
        <v>4766</v>
      </c>
      <c r="F1211" s="233">
        <f t="shared" si="125"/>
        <v>4766</v>
      </c>
      <c r="G1211" s="233"/>
      <c r="H1211" s="52">
        <f>E1211/B1211*100-100</f>
        <v>24.21162366432108</v>
      </c>
    </row>
    <row r="1212" spans="1:8" ht="19.5" customHeight="1">
      <c r="A1212" s="111" t="s">
        <v>519</v>
      </c>
      <c r="B1212" s="112">
        <f>C1212+D1212</f>
        <v>3837</v>
      </c>
      <c r="C1212" s="232">
        <v>3837</v>
      </c>
      <c r="D1212" s="232"/>
      <c r="E1212" s="112">
        <f t="shared" si="121"/>
        <v>4766</v>
      </c>
      <c r="F1212" s="232">
        <v>4766</v>
      </c>
      <c r="G1212" s="232"/>
      <c r="H1212" s="52">
        <f>E1212/B1212*100-100</f>
        <v>24.21162366432108</v>
      </c>
    </row>
    <row r="1213" spans="1:8" ht="16.5" customHeight="1" hidden="1">
      <c r="A1213" s="111" t="s">
        <v>520</v>
      </c>
      <c r="B1213" s="112">
        <f>C1213+D1213</f>
        <v>0</v>
      </c>
      <c r="C1213" s="232"/>
      <c r="D1213" s="232"/>
      <c r="E1213" s="112">
        <f aca="true" t="shared" si="126" ref="E1213:E1276">F1213+G1213</f>
        <v>0</v>
      </c>
      <c r="F1213" s="232"/>
      <c r="G1213" s="232"/>
      <c r="H1213" s="52" t="e">
        <f>E1213/B1213*100-100</f>
        <v>#DIV/0!</v>
      </c>
    </row>
    <row r="1214" spans="1:8" ht="16.5" customHeight="1" hidden="1">
      <c r="A1214" s="111" t="s">
        <v>521</v>
      </c>
      <c r="B1214" s="112">
        <f>C1214+D1214</f>
        <v>0</v>
      </c>
      <c r="C1214" s="232"/>
      <c r="D1214" s="232"/>
      <c r="E1214" s="112">
        <f t="shared" si="126"/>
        <v>0</v>
      </c>
      <c r="F1214" s="232"/>
      <c r="G1214" s="232"/>
      <c r="H1214" s="52" t="e">
        <f>E1214/B1214*100-100</f>
        <v>#DIV/0!</v>
      </c>
    </row>
    <row r="1215" spans="1:8" ht="16.5" customHeight="1" hidden="1">
      <c r="A1215" s="111" t="s">
        <v>522</v>
      </c>
      <c r="B1215" s="112">
        <f>C1215+D1215</f>
        <v>0</v>
      </c>
      <c r="C1215" s="233"/>
      <c r="D1215" s="233"/>
      <c r="E1215" s="112">
        <f t="shared" si="126"/>
        <v>0</v>
      </c>
      <c r="F1215" s="233"/>
      <c r="G1215" s="233"/>
      <c r="H1215" s="52" t="e">
        <f>E1215/B1215*100-100</f>
        <v>#DIV/0!</v>
      </c>
    </row>
    <row r="1216" spans="1:8" ht="16.5" customHeight="1" hidden="1">
      <c r="A1216" s="111" t="s">
        <v>523</v>
      </c>
      <c r="B1216" s="112">
        <f>C1216+D1216</f>
        <v>0</v>
      </c>
      <c r="C1216" s="232"/>
      <c r="D1216" s="232"/>
      <c r="E1216" s="112">
        <f t="shared" si="126"/>
        <v>0</v>
      </c>
      <c r="F1216" s="232"/>
      <c r="G1216" s="232"/>
      <c r="H1216" s="52" t="e">
        <f>E1216/B1216*100-100</f>
        <v>#DIV/0!</v>
      </c>
    </row>
    <row r="1217" spans="1:8" ht="16.5" customHeight="1" hidden="1">
      <c r="A1217" s="111" t="s">
        <v>524</v>
      </c>
      <c r="B1217" s="112">
        <f>C1217+D1217</f>
        <v>0</v>
      </c>
      <c r="C1217" s="232"/>
      <c r="D1217" s="232"/>
      <c r="E1217" s="112">
        <f t="shared" si="126"/>
        <v>0</v>
      </c>
      <c r="F1217" s="232"/>
      <c r="G1217" s="232"/>
      <c r="H1217" s="52" t="e">
        <f>E1217/B1217*100-100</f>
        <v>#DIV/0!</v>
      </c>
    </row>
    <row r="1218" spans="1:8" ht="19.5" customHeight="1">
      <c r="A1218" s="109" t="s">
        <v>669</v>
      </c>
      <c r="B1218" s="110">
        <f aca="true" t="shared" si="127" ref="B1218:G1218">SUM(B1219,B1234,B1248,B1254,B1260,B1272)</f>
        <v>209</v>
      </c>
      <c r="C1218" s="110">
        <f t="shared" si="127"/>
        <v>209</v>
      </c>
      <c r="D1218" s="110"/>
      <c r="E1218" s="110">
        <f t="shared" si="127"/>
        <v>197</v>
      </c>
      <c r="F1218" s="110">
        <f t="shared" si="127"/>
        <v>197</v>
      </c>
      <c r="G1218" s="110"/>
      <c r="H1218" s="52">
        <f>E1218/B1218*100-100</f>
        <v>-5.741626794258366</v>
      </c>
    </row>
    <row r="1219" spans="1:8" ht="19.5" customHeight="1">
      <c r="A1219" s="111" t="s">
        <v>525</v>
      </c>
      <c r="B1219" s="110">
        <f aca="true" t="shared" si="128" ref="B1219:G1219">SUM(B1220:B1233)</f>
        <v>193</v>
      </c>
      <c r="C1219" s="110">
        <f t="shared" si="128"/>
        <v>193</v>
      </c>
      <c r="D1219" s="110"/>
      <c r="E1219" s="110">
        <f t="shared" si="128"/>
        <v>197</v>
      </c>
      <c r="F1219" s="110">
        <f t="shared" si="128"/>
        <v>197</v>
      </c>
      <c r="G1219" s="110"/>
      <c r="H1219" s="52">
        <f>E1219/B1219*100-100</f>
        <v>2.0725388601036343</v>
      </c>
    </row>
    <row r="1220" spans="1:8" ht="19.5" customHeight="1">
      <c r="A1220" s="111" t="s">
        <v>801</v>
      </c>
      <c r="B1220" s="112">
        <f>C1220+D1220</f>
        <v>92</v>
      </c>
      <c r="C1220" s="112">
        <v>92</v>
      </c>
      <c r="D1220" s="112"/>
      <c r="E1220" s="112">
        <f t="shared" si="126"/>
        <v>96</v>
      </c>
      <c r="F1220" s="112">
        <v>96</v>
      </c>
      <c r="G1220" s="112"/>
      <c r="H1220" s="52">
        <f>E1220/B1220*100-100</f>
        <v>4.347826086956516</v>
      </c>
    </row>
    <row r="1221" spans="1:8" ht="16.5" customHeight="1" hidden="1">
      <c r="A1221" s="111" t="s">
        <v>802</v>
      </c>
      <c r="B1221" s="112">
        <f>C1221+D1221</f>
        <v>0</v>
      </c>
      <c r="C1221" s="232"/>
      <c r="D1221" s="232"/>
      <c r="E1221" s="112">
        <f t="shared" si="126"/>
        <v>0</v>
      </c>
      <c r="F1221" s="232"/>
      <c r="G1221" s="232"/>
      <c r="H1221" s="52" t="e">
        <f>E1221/B1221*100-100</f>
        <v>#DIV/0!</v>
      </c>
    </row>
    <row r="1222" spans="1:8" ht="16.5" customHeight="1" hidden="1">
      <c r="A1222" s="111" t="s">
        <v>803</v>
      </c>
      <c r="B1222" s="112">
        <f>C1222+D1222</f>
        <v>0</v>
      </c>
      <c r="C1222" s="232"/>
      <c r="D1222" s="232"/>
      <c r="E1222" s="112">
        <f t="shared" si="126"/>
        <v>0</v>
      </c>
      <c r="F1222" s="232"/>
      <c r="G1222" s="232"/>
      <c r="H1222" s="52" t="e">
        <f>E1222/B1222*100-100</f>
        <v>#DIV/0!</v>
      </c>
    </row>
    <row r="1223" spans="1:8" ht="16.5" customHeight="1" hidden="1">
      <c r="A1223" s="111" t="s">
        <v>526</v>
      </c>
      <c r="B1223" s="112">
        <f>C1223+D1223</f>
        <v>0</v>
      </c>
      <c r="C1223" s="232"/>
      <c r="D1223" s="232"/>
      <c r="E1223" s="112">
        <f t="shared" si="126"/>
        <v>0</v>
      </c>
      <c r="F1223" s="232"/>
      <c r="G1223" s="232"/>
      <c r="H1223" s="52" t="e">
        <f>E1223/B1223*100-100</f>
        <v>#DIV/0!</v>
      </c>
    </row>
    <row r="1224" spans="1:8" ht="16.5" customHeight="1" hidden="1">
      <c r="A1224" s="111" t="s">
        <v>527</v>
      </c>
      <c r="B1224" s="112">
        <f>C1224+D1224</f>
        <v>0</v>
      </c>
      <c r="C1224" s="112"/>
      <c r="D1224" s="112"/>
      <c r="E1224" s="112">
        <f t="shared" si="126"/>
        <v>0</v>
      </c>
      <c r="F1224" s="112"/>
      <c r="G1224" s="112"/>
      <c r="H1224" s="52" t="e">
        <f>E1224/B1224*100-100</f>
        <v>#DIV/0!</v>
      </c>
    </row>
    <row r="1225" spans="1:8" ht="19.5" customHeight="1">
      <c r="A1225" s="111" t="s">
        <v>528</v>
      </c>
      <c r="B1225" s="112">
        <f>C1225+D1225</f>
        <v>3</v>
      </c>
      <c r="C1225" s="232">
        <v>3</v>
      </c>
      <c r="D1225" s="232"/>
      <c r="E1225" s="112">
        <f t="shared" si="126"/>
        <v>3</v>
      </c>
      <c r="F1225" s="232">
        <v>3</v>
      </c>
      <c r="G1225" s="232"/>
      <c r="H1225" s="52">
        <f>E1225/B1225*100-100</f>
        <v>0</v>
      </c>
    </row>
    <row r="1226" spans="1:8" ht="16.5" customHeight="1" hidden="1">
      <c r="A1226" s="111" t="s">
        <v>529</v>
      </c>
      <c r="B1226" s="112">
        <f>C1226+D1226</f>
        <v>0</v>
      </c>
      <c r="C1226" s="232"/>
      <c r="D1226" s="232"/>
      <c r="E1226" s="112">
        <f t="shared" si="126"/>
        <v>0</v>
      </c>
      <c r="F1226" s="232"/>
      <c r="G1226" s="232"/>
      <c r="H1226" s="52" t="e">
        <f>E1226/B1226*100-100</f>
        <v>#DIV/0!</v>
      </c>
    </row>
    <row r="1227" spans="1:8" ht="19.5" customHeight="1">
      <c r="A1227" s="111" t="s">
        <v>530</v>
      </c>
      <c r="B1227" s="112">
        <f>C1227+D1227</f>
        <v>56</v>
      </c>
      <c r="C1227" s="232">
        <v>56</v>
      </c>
      <c r="D1227" s="232"/>
      <c r="E1227" s="112">
        <f t="shared" si="126"/>
        <v>56</v>
      </c>
      <c r="F1227" s="232">
        <v>56</v>
      </c>
      <c r="G1227" s="232"/>
      <c r="H1227" s="52">
        <f>E1227/B1227*100-100</f>
        <v>0</v>
      </c>
    </row>
    <row r="1228" spans="1:8" ht="16.5" customHeight="1" hidden="1">
      <c r="A1228" s="111" t="s">
        <v>531</v>
      </c>
      <c r="B1228" s="112">
        <f>C1228+D1228</f>
        <v>0</v>
      </c>
      <c r="C1228" s="232"/>
      <c r="D1228" s="232"/>
      <c r="E1228" s="112">
        <f t="shared" si="126"/>
        <v>0</v>
      </c>
      <c r="F1228" s="232"/>
      <c r="G1228" s="232"/>
      <c r="H1228" s="52" t="e">
        <f>E1228/B1228*100-100</f>
        <v>#DIV/0!</v>
      </c>
    </row>
    <row r="1229" spans="1:8" ht="16.5" customHeight="1" hidden="1">
      <c r="A1229" s="111" t="s">
        <v>532</v>
      </c>
      <c r="B1229" s="112">
        <f>C1229+D1229</f>
        <v>0</v>
      </c>
      <c r="C1229" s="232"/>
      <c r="D1229" s="232"/>
      <c r="E1229" s="112">
        <f t="shared" si="126"/>
        <v>0</v>
      </c>
      <c r="F1229" s="232"/>
      <c r="G1229" s="232"/>
      <c r="H1229" s="52" t="e">
        <f>E1229/B1229*100-100</f>
        <v>#DIV/0!</v>
      </c>
    </row>
    <row r="1230" spans="1:8" ht="16.5" customHeight="1" hidden="1">
      <c r="A1230" s="111" t="s">
        <v>533</v>
      </c>
      <c r="B1230" s="112">
        <f>C1230+D1230</f>
        <v>0</v>
      </c>
      <c r="C1230" s="232"/>
      <c r="D1230" s="232"/>
      <c r="E1230" s="112">
        <f t="shared" si="126"/>
        <v>0</v>
      </c>
      <c r="F1230" s="232"/>
      <c r="G1230" s="232"/>
      <c r="H1230" s="52" t="e">
        <f>E1230/B1230*100-100</f>
        <v>#DIV/0!</v>
      </c>
    </row>
    <row r="1231" spans="1:8" ht="16.5" customHeight="1" hidden="1">
      <c r="A1231" s="111" t="s">
        <v>534</v>
      </c>
      <c r="B1231" s="112">
        <f>C1231+D1231</f>
        <v>0</v>
      </c>
      <c r="C1231" s="232"/>
      <c r="D1231" s="232"/>
      <c r="E1231" s="112">
        <f t="shared" si="126"/>
        <v>0</v>
      </c>
      <c r="F1231" s="232"/>
      <c r="G1231" s="232"/>
      <c r="H1231" s="52" t="e">
        <f>E1231/B1231*100-100</f>
        <v>#DIV/0!</v>
      </c>
    </row>
    <row r="1232" spans="1:8" ht="16.5" customHeight="1" hidden="1">
      <c r="A1232" s="111" t="s">
        <v>810</v>
      </c>
      <c r="B1232" s="112">
        <f>C1232+D1232</f>
        <v>0</v>
      </c>
      <c r="C1232" s="112"/>
      <c r="D1232" s="112"/>
      <c r="E1232" s="112">
        <f t="shared" si="126"/>
        <v>0</v>
      </c>
      <c r="F1232" s="112"/>
      <c r="G1232" s="112"/>
      <c r="H1232" s="52" t="e">
        <f>E1232/B1232*100-100</f>
        <v>#DIV/0!</v>
      </c>
    </row>
    <row r="1233" spans="1:8" ht="19.5" customHeight="1">
      <c r="A1233" s="111" t="s">
        <v>535</v>
      </c>
      <c r="B1233" s="112">
        <f>C1233+D1233</f>
        <v>42</v>
      </c>
      <c r="C1233" s="112">
        <v>42</v>
      </c>
      <c r="D1233" s="112"/>
      <c r="E1233" s="112">
        <f t="shared" si="126"/>
        <v>42</v>
      </c>
      <c r="F1233" s="112">
        <v>42</v>
      </c>
      <c r="G1233" s="112"/>
      <c r="H1233" s="52">
        <f>E1233/B1233*100-100</f>
        <v>0</v>
      </c>
    </row>
    <row r="1234" spans="1:8" ht="16.5" customHeight="1" hidden="1">
      <c r="A1234" s="111" t="s">
        <v>536</v>
      </c>
      <c r="B1234" s="112">
        <f>C1234+D1234</f>
        <v>0</v>
      </c>
      <c r="C1234" s="233"/>
      <c r="D1234" s="233"/>
      <c r="E1234" s="112">
        <f t="shared" si="126"/>
        <v>0</v>
      </c>
      <c r="F1234" s="233"/>
      <c r="G1234" s="233"/>
      <c r="H1234" s="52" t="e">
        <f>E1234/B1234*100-100</f>
        <v>#DIV/0!</v>
      </c>
    </row>
    <row r="1235" spans="1:8" ht="16.5" customHeight="1" hidden="1">
      <c r="A1235" s="111" t="s">
        <v>801</v>
      </c>
      <c r="B1235" s="112">
        <f>C1235+D1235</f>
        <v>0</v>
      </c>
      <c r="C1235" s="232"/>
      <c r="D1235" s="232"/>
      <c r="E1235" s="112">
        <f t="shared" si="126"/>
        <v>0</v>
      </c>
      <c r="F1235" s="232"/>
      <c r="G1235" s="232"/>
      <c r="H1235" s="52" t="e">
        <f>E1235/B1235*100-100</f>
        <v>#DIV/0!</v>
      </c>
    </row>
    <row r="1236" spans="1:8" ht="16.5" customHeight="1" hidden="1">
      <c r="A1236" s="111" t="s">
        <v>802</v>
      </c>
      <c r="B1236" s="112">
        <f>C1236+D1236</f>
        <v>0</v>
      </c>
      <c r="C1236" s="232"/>
      <c r="D1236" s="232"/>
      <c r="E1236" s="112">
        <f t="shared" si="126"/>
        <v>0</v>
      </c>
      <c r="F1236" s="232"/>
      <c r="G1236" s="232"/>
      <c r="H1236" s="52" t="e">
        <f>E1236/B1236*100-100</f>
        <v>#DIV/0!</v>
      </c>
    </row>
    <row r="1237" spans="1:8" ht="16.5" customHeight="1" hidden="1">
      <c r="A1237" s="111" t="s">
        <v>803</v>
      </c>
      <c r="B1237" s="112">
        <f>C1237+D1237</f>
        <v>0</v>
      </c>
      <c r="C1237" s="232"/>
      <c r="D1237" s="232"/>
      <c r="E1237" s="112">
        <f t="shared" si="126"/>
        <v>0</v>
      </c>
      <c r="F1237" s="232"/>
      <c r="G1237" s="232"/>
      <c r="H1237" s="52" t="e">
        <f>E1237/B1237*100-100</f>
        <v>#DIV/0!</v>
      </c>
    </row>
    <row r="1238" spans="1:8" ht="16.5" customHeight="1" hidden="1">
      <c r="A1238" s="111" t="s">
        <v>537</v>
      </c>
      <c r="B1238" s="112">
        <f>C1238+D1238</f>
        <v>0</v>
      </c>
      <c r="C1238" s="232"/>
      <c r="D1238" s="232"/>
      <c r="E1238" s="112">
        <f t="shared" si="126"/>
        <v>0</v>
      </c>
      <c r="F1238" s="232"/>
      <c r="G1238" s="232"/>
      <c r="H1238" s="52" t="e">
        <f>E1238/B1238*100-100</f>
        <v>#DIV/0!</v>
      </c>
    </row>
    <row r="1239" spans="1:8" ht="16.5" customHeight="1" hidden="1">
      <c r="A1239" s="111" t="s">
        <v>538</v>
      </c>
      <c r="B1239" s="112">
        <f>C1239+D1239</f>
        <v>0</v>
      </c>
      <c r="C1239" s="232"/>
      <c r="D1239" s="232"/>
      <c r="E1239" s="112">
        <f t="shared" si="126"/>
        <v>0</v>
      </c>
      <c r="F1239" s="232"/>
      <c r="G1239" s="232"/>
      <c r="H1239" s="52" t="e">
        <f>E1239/B1239*100-100</f>
        <v>#DIV/0!</v>
      </c>
    </row>
    <row r="1240" spans="1:8" ht="16.5" customHeight="1" hidden="1">
      <c r="A1240" s="111" t="s">
        <v>539</v>
      </c>
      <c r="B1240" s="112">
        <f>C1240+D1240</f>
        <v>0</v>
      </c>
      <c r="C1240" s="232"/>
      <c r="D1240" s="232"/>
      <c r="E1240" s="112">
        <f t="shared" si="126"/>
        <v>0</v>
      </c>
      <c r="F1240" s="232"/>
      <c r="G1240" s="232"/>
      <c r="H1240" s="52" t="e">
        <f>E1240/B1240*100-100</f>
        <v>#DIV/0!</v>
      </c>
    </row>
    <row r="1241" spans="1:8" ht="16.5" customHeight="1" hidden="1">
      <c r="A1241" s="111" t="s">
        <v>540</v>
      </c>
      <c r="B1241" s="112">
        <f>C1241+D1241</f>
        <v>0</v>
      </c>
      <c r="C1241" s="232"/>
      <c r="D1241" s="232"/>
      <c r="E1241" s="112">
        <f t="shared" si="126"/>
        <v>0</v>
      </c>
      <c r="F1241" s="232"/>
      <c r="G1241" s="232"/>
      <c r="H1241" s="52" t="e">
        <f>E1241/B1241*100-100</f>
        <v>#DIV/0!</v>
      </c>
    </row>
    <row r="1242" spans="1:8" ht="16.5" customHeight="1" hidden="1">
      <c r="A1242" s="111" t="s">
        <v>541</v>
      </c>
      <c r="B1242" s="112">
        <f>C1242+D1242</f>
        <v>0</v>
      </c>
      <c r="C1242" s="232"/>
      <c r="D1242" s="232"/>
      <c r="E1242" s="112">
        <f t="shared" si="126"/>
        <v>0</v>
      </c>
      <c r="F1242" s="232"/>
      <c r="G1242" s="232"/>
      <c r="H1242" s="52" t="e">
        <f>E1242/B1242*100-100</f>
        <v>#DIV/0!</v>
      </c>
    </row>
    <row r="1243" spans="1:8" ht="16.5" customHeight="1" hidden="1">
      <c r="A1243" s="111" t="s">
        <v>542</v>
      </c>
      <c r="B1243" s="112">
        <f>C1243+D1243</f>
        <v>0</v>
      </c>
      <c r="C1243" s="232"/>
      <c r="D1243" s="232"/>
      <c r="E1243" s="112">
        <f t="shared" si="126"/>
        <v>0</v>
      </c>
      <c r="F1243" s="232"/>
      <c r="G1243" s="232"/>
      <c r="H1243" s="52" t="e">
        <f>E1243/B1243*100-100</f>
        <v>#DIV/0!</v>
      </c>
    </row>
    <row r="1244" spans="1:8" ht="16.5" customHeight="1" hidden="1">
      <c r="A1244" s="111" t="s">
        <v>543</v>
      </c>
      <c r="B1244" s="112">
        <f>C1244+D1244</f>
        <v>0</v>
      </c>
      <c r="C1244" s="232"/>
      <c r="D1244" s="232"/>
      <c r="E1244" s="112">
        <f t="shared" si="126"/>
        <v>0</v>
      </c>
      <c r="F1244" s="232"/>
      <c r="G1244" s="232"/>
      <c r="H1244" s="52" t="e">
        <f>E1244/B1244*100-100</f>
        <v>#DIV/0!</v>
      </c>
    </row>
    <row r="1245" spans="1:8" ht="16.5" customHeight="1" hidden="1">
      <c r="A1245" s="111" t="s">
        <v>544</v>
      </c>
      <c r="B1245" s="112">
        <f>C1245+D1245</f>
        <v>0</v>
      </c>
      <c r="C1245" s="232"/>
      <c r="D1245" s="232"/>
      <c r="E1245" s="112">
        <f t="shared" si="126"/>
        <v>0</v>
      </c>
      <c r="F1245" s="232"/>
      <c r="G1245" s="232"/>
      <c r="H1245" s="52" t="e">
        <f>E1245/B1245*100-100</f>
        <v>#DIV/0!</v>
      </c>
    </row>
    <row r="1246" spans="1:8" ht="16.5" customHeight="1" hidden="1">
      <c r="A1246" s="111" t="s">
        <v>810</v>
      </c>
      <c r="B1246" s="112">
        <f>C1246+D1246</f>
        <v>0</v>
      </c>
      <c r="C1246" s="232"/>
      <c r="D1246" s="232"/>
      <c r="E1246" s="112">
        <f t="shared" si="126"/>
        <v>0</v>
      </c>
      <c r="F1246" s="232"/>
      <c r="G1246" s="232"/>
      <c r="H1246" s="52" t="e">
        <f>E1246/B1246*100-100</f>
        <v>#DIV/0!</v>
      </c>
    </row>
    <row r="1247" spans="1:8" ht="16.5" customHeight="1" hidden="1">
      <c r="A1247" s="111" t="s">
        <v>545</v>
      </c>
      <c r="B1247" s="112">
        <f>C1247+D1247</f>
        <v>0</v>
      </c>
      <c r="C1247" s="232"/>
      <c r="D1247" s="232"/>
      <c r="E1247" s="112">
        <f t="shared" si="126"/>
        <v>0</v>
      </c>
      <c r="F1247" s="232"/>
      <c r="G1247" s="232"/>
      <c r="H1247" s="52" t="e">
        <f>E1247/B1247*100-100</f>
        <v>#DIV/0!</v>
      </c>
    </row>
    <row r="1248" spans="1:8" ht="16.5" customHeight="1" hidden="1">
      <c r="A1248" s="111" t="s">
        <v>546</v>
      </c>
      <c r="B1248" s="112">
        <f>C1248+D1248</f>
        <v>0</v>
      </c>
      <c r="C1248" s="233"/>
      <c r="D1248" s="233"/>
      <c r="E1248" s="112">
        <f t="shared" si="126"/>
        <v>0</v>
      </c>
      <c r="F1248" s="233"/>
      <c r="G1248" s="233"/>
      <c r="H1248" s="52" t="e">
        <f>E1248/B1248*100-100</f>
        <v>#DIV/0!</v>
      </c>
    </row>
    <row r="1249" spans="1:8" ht="16.5" customHeight="1" hidden="1">
      <c r="A1249" s="111" t="s">
        <v>547</v>
      </c>
      <c r="B1249" s="112">
        <f>C1249+D1249</f>
        <v>0</v>
      </c>
      <c r="C1249" s="232"/>
      <c r="D1249" s="232"/>
      <c r="E1249" s="112">
        <f t="shared" si="126"/>
        <v>0</v>
      </c>
      <c r="F1249" s="232"/>
      <c r="G1249" s="232"/>
      <c r="H1249" s="52" t="e">
        <f>E1249/B1249*100-100</f>
        <v>#DIV/0!</v>
      </c>
    </row>
    <row r="1250" spans="1:8" ht="16.5" customHeight="1" hidden="1">
      <c r="A1250" s="111" t="s">
        <v>746</v>
      </c>
      <c r="B1250" s="112">
        <f>C1250+D1250</f>
        <v>0</v>
      </c>
      <c r="C1250" s="232"/>
      <c r="D1250" s="232"/>
      <c r="E1250" s="112">
        <f t="shared" si="126"/>
        <v>0</v>
      </c>
      <c r="F1250" s="232"/>
      <c r="G1250" s="232"/>
      <c r="H1250" s="52" t="e">
        <f>E1250/B1250*100-100</f>
        <v>#DIV/0!</v>
      </c>
    </row>
    <row r="1251" spans="1:8" ht="16.5" customHeight="1" hidden="1">
      <c r="A1251" s="111" t="s">
        <v>747</v>
      </c>
      <c r="B1251" s="112">
        <f>C1251+D1251</f>
        <v>0</v>
      </c>
      <c r="C1251" s="232"/>
      <c r="D1251" s="232"/>
      <c r="E1251" s="112">
        <f t="shared" si="126"/>
        <v>0</v>
      </c>
      <c r="F1251" s="232"/>
      <c r="G1251" s="232"/>
      <c r="H1251" s="52" t="e">
        <f>E1251/B1251*100-100</f>
        <v>#DIV/0!</v>
      </c>
    </row>
    <row r="1252" spans="1:8" ht="16.5" customHeight="1" hidden="1">
      <c r="A1252" s="111" t="s">
        <v>748</v>
      </c>
      <c r="B1252" s="112">
        <f>C1252+D1252</f>
        <v>0</v>
      </c>
      <c r="C1252" s="232"/>
      <c r="D1252" s="232"/>
      <c r="E1252" s="112">
        <f t="shared" si="126"/>
        <v>0</v>
      </c>
      <c r="F1252" s="232"/>
      <c r="G1252" s="232"/>
      <c r="H1252" s="52" t="e">
        <f>E1252/B1252*100-100</f>
        <v>#DIV/0!</v>
      </c>
    </row>
    <row r="1253" spans="1:8" ht="16.5" customHeight="1" hidden="1">
      <c r="A1253" s="111" t="s">
        <v>749</v>
      </c>
      <c r="B1253" s="112">
        <f>C1253+D1253</f>
        <v>0</v>
      </c>
      <c r="C1253" s="232"/>
      <c r="D1253" s="232"/>
      <c r="E1253" s="112">
        <f t="shared" si="126"/>
        <v>0</v>
      </c>
      <c r="F1253" s="232"/>
      <c r="G1253" s="232"/>
      <c r="H1253" s="52" t="e">
        <f>E1253/B1253*100-100</f>
        <v>#DIV/0!</v>
      </c>
    </row>
    <row r="1254" spans="1:8" ht="16.5" customHeight="1" hidden="1">
      <c r="A1254" s="111" t="s">
        <v>750</v>
      </c>
      <c r="B1254" s="112">
        <f>C1254+D1254</f>
        <v>0</v>
      </c>
      <c r="C1254" s="110"/>
      <c r="D1254" s="110"/>
      <c r="E1254" s="112">
        <f t="shared" si="126"/>
        <v>0</v>
      </c>
      <c r="F1254" s="110"/>
      <c r="G1254" s="110"/>
      <c r="H1254" s="52" t="e">
        <f>E1254/B1254*100-100</f>
        <v>#DIV/0!</v>
      </c>
    </row>
    <row r="1255" spans="1:8" ht="16.5" customHeight="1" hidden="1">
      <c r="A1255" s="111" t="s">
        <v>751</v>
      </c>
      <c r="B1255" s="112">
        <f>C1255+D1255</f>
        <v>0</v>
      </c>
      <c r="C1255" s="112"/>
      <c r="D1255" s="112"/>
      <c r="E1255" s="112">
        <f t="shared" si="126"/>
        <v>0</v>
      </c>
      <c r="F1255" s="112"/>
      <c r="G1255" s="112"/>
      <c r="H1255" s="52" t="e">
        <f>E1255/B1255*100-100</f>
        <v>#DIV/0!</v>
      </c>
    </row>
    <row r="1256" spans="1:8" ht="16.5" customHeight="1" hidden="1">
      <c r="A1256" s="111" t="s">
        <v>752</v>
      </c>
      <c r="B1256" s="112">
        <f>C1256+D1256</f>
        <v>0</v>
      </c>
      <c r="C1256" s="232"/>
      <c r="D1256" s="232"/>
      <c r="E1256" s="112">
        <f t="shared" si="126"/>
        <v>0</v>
      </c>
      <c r="F1256" s="232"/>
      <c r="G1256" s="232"/>
      <c r="H1256" s="52" t="e">
        <f>E1256/B1256*100-100</f>
        <v>#DIV/0!</v>
      </c>
    </row>
    <row r="1257" spans="1:8" ht="16.5" customHeight="1" hidden="1">
      <c r="A1257" s="111" t="s">
        <v>753</v>
      </c>
      <c r="B1257" s="112">
        <f>C1257+D1257</f>
        <v>0</v>
      </c>
      <c r="C1257" s="112"/>
      <c r="D1257" s="112"/>
      <c r="E1257" s="112">
        <f t="shared" si="126"/>
        <v>0</v>
      </c>
      <c r="F1257" s="112"/>
      <c r="G1257" s="112"/>
      <c r="H1257" s="52" t="e">
        <f>E1257/B1257*100-100</f>
        <v>#DIV/0!</v>
      </c>
    </row>
    <row r="1258" spans="1:8" ht="16.5" customHeight="1" hidden="1">
      <c r="A1258" s="111" t="s">
        <v>754</v>
      </c>
      <c r="B1258" s="112">
        <f>C1258+D1258</f>
        <v>0</v>
      </c>
      <c r="C1258" s="232"/>
      <c r="D1258" s="232"/>
      <c r="E1258" s="112">
        <f t="shared" si="126"/>
        <v>0</v>
      </c>
      <c r="F1258" s="232"/>
      <c r="G1258" s="232"/>
      <c r="H1258" s="52" t="e">
        <f>E1258/B1258*100-100</f>
        <v>#DIV/0!</v>
      </c>
    </row>
    <row r="1259" spans="1:8" ht="16.5" customHeight="1" hidden="1">
      <c r="A1259" s="111" t="s">
        <v>755</v>
      </c>
      <c r="B1259" s="112">
        <f>C1259+D1259</f>
        <v>0</v>
      </c>
      <c r="C1259" s="232"/>
      <c r="D1259" s="232"/>
      <c r="E1259" s="112">
        <f t="shared" si="126"/>
        <v>0</v>
      </c>
      <c r="F1259" s="232"/>
      <c r="G1259" s="232"/>
      <c r="H1259" s="52" t="e">
        <f>E1259/B1259*100-100</f>
        <v>#DIV/0!</v>
      </c>
    </row>
    <row r="1260" spans="1:8" ht="16.5" customHeight="1" hidden="1">
      <c r="A1260" s="111" t="s">
        <v>756</v>
      </c>
      <c r="B1260" s="112">
        <f>C1260+D1260</f>
        <v>0</v>
      </c>
      <c r="C1260" s="233"/>
      <c r="D1260" s="233"/>
      <c r="E1260" s="112">
        <f t="shared" si="126"/>
        <v>0</v>
      </c>
      <c r="F1260" s="233"/>
      <c r="G1260" s="233"/>
      <c r="H1260" s="52" t="e">
        <f>E1260/B1260*100-100</f>
        <v>#DIV/0!</v>
      </c>
    </row>
    <row r="1261" spans="1:8" ht="16.5" customHeight="1" hidden="1">
      <c r="A1261" s="111" t="s">
        <v>757</v>
      </c>
      <c r="B1261" s="112">
        <f>C1261+D1261</f>
        <v>0</v>
      </c>
      <c r="C1261" s="232"/>
      <c r="D1261" s="232"/>
      <c r="E1261" s="112">
        <f t="shared" si="126"/>
        <v>0</v>
      </c>
      <c r="F1261" s="232"/>
      <c r="G1261" s="232"/>
      <c r="H1261" s="52" t="e">
        <f>E1261/B1261*100-100</f>
        <v>#DIV/0!</v>
      </c>
    </row>
    <row r="1262" spans="1:8" ht="16.5" customHeight="1" hidden="1">
      <c r="A1262" s="111" t="s">
        <v>758</v>
      </c>
      <c r="B1262" s="112">
        <f>C1262+D1262</f>
        <v>0</v>
      </c>
      <c r="C1262" s="232"/>
      <c r="D1262" s="232"/>
      <c r="E1262" s="112">
        <f t="shared" si="126"/>
        <v>0</v>
      </c>
      <c r="F1262" s="232"/>
      <c r="G1262" s="232"/>
      <c r="H1262" s="52" t="e">
        <f>E1262/B1262*100-100</f>
        <v>#DIV/0!</v>
      </c>
    </row>
    <row r="1263" spans="1:8" ht="16.5" customHeight="1" hidden="1">
      <c r="A1263" s="111" t="s">
        <v>759</v>
      </c>
      <c r="B1263" s="112">
        <f>C1263+D1263</f>
        <v>0</v>
      </c>
      <c r="C1263" s="232"/>
      <c r="D1263" s="232"/>
      <c r="E1263" s="112">
        <f t="shared" si="126"/>
        <v>0</v>
      </c>
      <c r="F1263" s="232"/>
      <c r="G1263" s="232"/>
      <c r="H1263" s="52" t="e">
        <f>E1263/B1263*100-100</f>
        <v>#DIV/0!</v>
      </c>
    </row>
    <row r="1264" spans="1:8" ht="16.5" customHeight="1" hidden="1">
      <c r="A1264" s="111" t="s">
        <v>760</v>
      </c>
      <c r="B1264" s="112">
        <f>C1264+D1264</f>
        <v>0</v>
      </c>
      <c r="C1264" s="232"/>
      <c r="D1264" s="232"/>
      <c r="E1264" s="112">
        <f t="shared" si="126"/>
        <v>0</v>
      </c>
      <c r="F1264" s="232"/>
      <c r="G1264" s="232"/>
      <c r="H1264" s="52" t="e">
        <f>E1264/B1264*100-100</f>
        <v>#DIV/0!</v>
      </c>
    </row>
    <row r="1265" spans="1:8" ht="16.5" customHeight="1" hidden="1">
      <c r="A1265" s="111" t="s">
        <v>761</v>
      </c>
      <c r="B1265" s="112">
        <f>C1265+D1265</f>
        <v>0</v>
      </c>
      <c r="C1265" s="232"/>
      <c r="D1265" s="232"/>
      <c r="E1265" s="112">
        <f t="shared" si="126"/>
        <v>0</v>
      </c>
      <c r="F1265" s="232"/>
      <c r="G1265" s="232"/>
      <c r="H1265" s="52" t="e">
        <f>E1265/B1265*100-100</f>
        <v>#DIV/0!</v>
      </c>
    </row>
    <row r="1266" spans="1:8" ht="16.5" customHeight="1" hidden="1">
      <c r="A1266" s="111" t="s">
        <v>762</v>
      </c>
      <c r="B1266" s="112">
        <f>C1266+D1266</f>
        <v>0</v>
      </c>
      <c r="C1266" s="232"/>
      <c r="D1266" s="232"/>
      <c r="E1266" s="112">
        <f t="shared" si="126"/>
        <v>0</v>
      </c>
      <c r="F1266" s="232"/>
      <c r="G1266" s="232"/>
      <c r="H1266" s="52" t="e">
        <f>E1266/B1266*100-100</f>
        <v>#DIV/0!</v>
      </c>
    </row>
    <row r="1267" spans="1:8" ht="16.5" customHeight="1" hidden="1">
      <c r="A1267" s="111" t="s">
        <v>763</v>
      </c>
      <c r="B1267" s="112">
        <f>C1267+D1267</f>
        <v>0</v>
      </c>
      <c r="C1267" s="232"/>
      <c r="D1267" s="232"/>
      <c r="E1267" s="112">
        <f t="shared" si="126"/>
        <v>0</v>
      </c>
      <c r="F1267" s="232"/>
      <c r="G1267" s="232"/>
      <c r="H1267" s="52" t="e">
        <f>E1267/B1267*100-100</f>
        <v>#DIV/0!</v>
      </c>
    </row>
    <row r="1268" spans="1:8" ht="16.5" customHeight="1" hidden="1">
      <c r="A1268" s="111" t="s">
        <v>764</v>
      </c>
      <c r="B1268" s="112">
        <f>C1268+D1268</f>
        <v>0</v>
      </c>
      <c r="C1268" s="232"/>
      <c r="D1268" s="232"/>
      <c r="E1268" s="112">
        <f t="shared" si="126"/>
        <v>0</v>
      </c>
      <c r="F1268" s="232"/>
      <c r="G1268" s="232"/>
      <c r="H1268" s="52" t="e">
        <f>E1268/B1268*100-100</f>
        <v>#DIV/0!</v>
      </c>
    </row>
    <row r="1269" spans="1:8" ht="16.5" customHeight="1" hidden="1">
      <c r="A1269" s="111" t="s">
        <v>765</v>
      </c>
      <c r="B1269" s="112">
        <f>C1269+D1269</f>
        <v>0</v>
      </c>
      <c r="C1269" s="232"/>
      <c r="D1269" s="232"/>
      <c r="E1269" s="112">
        <f t="shared" si="126"/>
        <v>0</v>
      </c>
      <c r="F1269" s="232"/>
      <c r="G1269" s="232"/>
      <c r="H1269" s="52" t="e">
        <f>E1269/B1269*100-100</f>
        <v>#DIV/0!</v>
      </c>
    </row>
    <row r="1270" spans="1:8" ht="16.5" customHeight="1" hidden="1">
      <c r="A1270" s="111" t="s">
        <v>766</v>
      </c>
      <c r="B1270" s="112">
        <f>C1270+D1270</f>
        <v>0</v>
      </c>
      <c r="C1270" s="232"/>
      <c r="D1270" s="232"/>
      <c r="E1270" s="112">
        <f t="shared" si="126"/>
        <v>0</v>
      </c>
      <c r="F1270" s="232"/>
      <c r="G1270" s="232"/>
      <c r="H1270" s="52" t="e">
        <f>E1270/B1270*100-100</f>
        <v>#DIV/0!</v>
      </c>
    </row>
    <row r="1271" spans="1:8" ht="16.5" customHeight="1" hidden="1">
      <c r="A1271" s="111" t="s">
        <v>767</v>
      </c>
      <c r="B1271" s="112">
        <f>C1271+D1271</f>
        <v>0</v>
      </c>
      <c r="C1271" s="232"/>
      <c r="D1271" s="232"/>
      <c r="E1271" s="112">
        <f t="shared" si="126"/>
        <v>0</v>
      </c>
      <c r="F1271" s="232"/>
      <c r="G1271" s="232"/>
      <c r="H1271" s="52" t="e">
        <f>E1271/B1271*100-100</f>
        <v>#DIV/0!</v>
      </c>
    </row>
    <row r="1272" spans="1:8" ht="16.5" customHeight="1">
      <c r="A1272" s="111" t="s">
        <v>681</v>
      </c>
      <c r="B1272" s="112">
        <f aca="true" t="shared" si="129" ref="B1272:G1272">B1273</f>
        <v>16</v>
      </c>
      <c r="C1272" s="112">
        <f t="shared" si="129"/>
        <v>16</v>
      </c>
      <c r="D1272" s="112"/>
      <c r="E1272" s="112">
        <f t="shared" si="129"/>
        <v>0</v>
      </c>
      <c r="F1272" s="112">
        <f t="shared" si="129"/>
        <v>0</v>
      </c>
      <c r="G1272" s="112"/>
      <c r="H1272" s="52">
        <f>E1272/B1272*100-100</f>
        <v>-100</v>
      </c>
    </row>
    <row r="1273" spans="1:8" ht="16.5" customHeight="1">
      <c r="A1273" s="111" t="s">
        <v>682</v>
      </c>
      <c r="B1273" s="112">
        <f>C1273+D1273</f>
        <v>16</v>
      </c>
      <c r="C1273" s="232">
        <v>16</v>
      </c>
      <c r="D1273" s="232"/>
      <c r="E1273" s="112">
        <f>F1273+G1273</f>
        <v>0</v>
      </c>
      <c r="F1273" s="232"/>
      <c r="G1273" s="232"/>
      <c r="H1273" s="52">
        <f>E1273/B1273*100-100</f>
        <v>-100</v>
      </c>
    </row>
    <row r="1274" spans="1:8" ht="16.5" customHeight="1">
      <c r="A1274" s="261" t="s">
        <v>1438</v>
      </c>
      <c r="B1274" s="112">
        <f aca="true" t="shared" si="130" ref="B1274:G1274">B1275+B1278+B1281+B1283</f>
        <v>684</v>
      </c>
      <c r="C1274" s="112">
        <f t="shared" si="130"/>
        <v>684</v>
      </c>
      <c r="D1274" s="112"/>
      <c r="E1274" s="112">
        <f t="shared" si="130"/>
        <v>744</v>
      </c>
      <c r="F1274" s="112">
        <f t="shared" si="130"/>
        <v>744</v>
      </c>
      <c r="G1274" s="112"/>
      <c r="H1274" s="52">
        <f>E1274/B1274*100-100</f>
        <v>8.771929824561411</v>
      </c>
    </row>
    <row r="1275" spans="1:8" ht="16.5" customHeight="1">
      <c r="A1275" s="261" t="s">
        <v>1442</v>
      </c>
      <c r="B1275" s="112">
        <f>C1275+D1275</f>
        <v>250</v>
      </c>
      <c r="C1275" s="232">
        <f>C1276+C1277</f>
        <v>250</v>
      </c>
      <c r="D1275" s="232"/>
      <c r="E1275" s="112">
        <f>F1275+G1275</f>
        <v>253</v>
      </c>
      <c r="F1275" s="232">
        <f>F1276+F1277</f>
        <v>253</v>
      </c>
      <c r="G1275" s="232"/>
      <c r="H1275" s="52">
        <f>E1275/B1275*100-100</f>
        <v>1.2000000000000028</v>
      </c>
    </row>
    <row r="1276" spans="1:8" ht="16.5" customHeight="1">
      <c r="A1276" s="261" t="s">
        <v>1443</v>
      </c>
      <c r="B1276" s="112">
        <f>C1276+D1276</f>
        <v>220</v>
      </c>
      <c r="C1276" s="232">
        <v>220</v>
      </c>
      <c r="D1276" s="232"/>
      <c r="E1276" s="112">
        <f aca="true" t="shared" si="131" ref="E1276:E1300">F1276+G1276</f>
        <v>223</v>
      </c>
      <c r="F1276" s="232">
        <v>223</v>
      </c>
      <c r="G1276" s="232"/>
      <c r="H1276" s="52">
        <f>E1276/B1276*100-100</f>
        <v>1.363636363636374</v>
      </c>
    </row>
    <row r="1277" spans="1:8" ht="16.5" customHeight="1">
      <c r="A1277" s="261" t="s">
        <v>1444</v>
      </c>
      <c r="B1277" s="112">
        <f>C1277+D1277</f>
        <v>30</v>
      </c>
      <c r="C1277" s="232">
        <v>30</v>
      </c>
      <c r="D1277" s="232"/>
      <c r="E1277" s="112">
        <f t="shared" si="131"/>
        <v>30</v>
      </c>
      <c r="F1277" s="232">
        <v>30</v>
      </c>
      <c r="G1277" s="232"/>
      <c r="H1277" s="52">
        <f>E1277/B1277*100-100</f>
        <v>0</v>
      </c>
    </row>
    <row r="1278" spans="1:8" ht="16.5" customHeight="1">
      <c r="A1278" s="261" t="s">
        <v>1445</v>
      </c>
      <c r="B1278" s="112">
        <f>C1278+D1278</f>
        <v>414</v>
      </c>
      <c r="C1278" s="232">
        <f>C1279+C1280</f>
        <v>414</v>
      </c>
      <c r="D1278" s="232"/>
      <c r="E1278" s="112">
        <f>F1278+G1278</f>
        <v>491</v>
      </c>
      <c r="F1278" s="232">
        <f>F1279+F1280</f>
        <v>491</v>
      </c>
      <c r="G1278" s="232"/>
      <c r="H1278" s="52">
        <f>E1278/B1278*100-100</f>
        <v>18.59903381642512</v>
      </c>
    </row>
    <row r="1279" spans="1:8" ht="16.5" customHeight="1">
      <c r="A1279" s="261" t="s">
        <v>1418</v>
      </c>
      <c r="B1279" s="112">
        <v>245</v>
      </c>
      <c r="C1279" s="232">
        <v>245</v>
      </c>
      <c r="D1279" s="232"/>
      <c r="E1279" s="112">
        <f t="shared" si="131"/>
        <v>251</v>
      </c>
      <c r="F1279" s="232">
        <v>251</v>
      </c>
      <c r="G1279" s="232"/>
      <c r="H1279" s="52">
        <f>E1279/B1279*100-100</f>
        <v>2.4489795918367463</v>
      </c>
    </row>
    <row r="1280" spans="1:8" ht="16.5" customHeight="1">
      <c r="A1280" s="261" t="s">
        <v>1446</v>
      </c>
      <c r="B1280" s="112">
        <v>169</v>
      </c>
      <c r="C1280" s="232">
        <v>169</v>
      </c>
      <c r="D1280" s="232"/>
      <c r="E1280" s="112">
        <f t="shared" si="131"/>
        <v>240</v>
      </c>
      <c r="F1280" s="232">
        <v>240</v>
      </c>
      <c r="G1280" s="232"/>
      <c r="H1280" s="52">
        <f>E1280/B1280*100-100</f>
        <v>42.01183431952663</v>
      </c>
    </row>
    <row r="1281" spans="1:8" ht="16.5" customHeight="1">
      <c r="A1281" s="261" t="s">
        <v>1452</v>
      </c>
      <c r="B1281" s="112">
        <v>20</v>
      </c>
      <c r="C1281" s="232">
        <f>C1282</f>
        <v>20</v>
      </c>
      <c r="D1281" s="232"/>
      <c r="E1281" s="112">
        <f t="shared" si="131"/>
        <v>0</v>
      </c>
      <c r="F1281" s="232"/>
      <c r="G1281" s="232"/>
      <c r="H1281" s="52">
        <f>E1281/B1281*100-100</f>
        <v>-100</v>
      </c>
    </row>
    <row r="1282" spans="1:8" ht="16.5" customHeight="1">
      <c r="A1282" s="261" t="s">
        <v>1453</v>
      </c>
      <c r="B1282" s="112">
        <v>20</v>
      </c>
      <c r="C1282" s="232">
        <v>20</v>
      </c>
      <c r="D1282" s="232"/>
      <c r="E1282" s="112">
        <f t="shared" si="131"/>
        <v>0</v>
      </c>
      <c r="F1282" s="232"/>
      <c r="G1282" s="232"/>
      <c r="H1282" s="52">
        <f>E1282/B1282*100-100</f>
        <v>-100</v>
      </c>
    </row>
    <row r="1283" spans="1:8" ht="16.5" customHeight="1">
      <c r="A1283" s="261" t="s">
        <v>1454</v>
      </c>
      <c r="B1283" s="112"/>
      <c r="C1283" s="232"/>
      <c r="D1283" s="232"/>
      <c r="E1283" s="112">
        <f t="shared" si="131"/>
        <v>0</v>
      </c>
      <c r="F1283" s="232">
        <f>F1284+F1285</f>
        <v>0</v>
      </c>
      <c r="G1283" s="232"/>
      <c r="H1283" s="52"/>
    </row>
    <row r="1284" spans="1:8" ht="16.5" customHeight="1">
      <c r="A1284" s="261" t="s">
        <v>1455</v>
      </c>
      <c r="B1284" s="112"/>
      <c r="C1284" s="232"/>
      <c r="D1284" s="232"/>
      <c r="E1284" s="112">
        <f t="shared" si="131"/>
        <v>0</v>
      </c>
      <c r="F1284" s="232"/>
      <c r="G1284" s="232"/>
      <c r="H1284" s="52"/>
    </row>
    <row r="1285" spans="1:8" ht="16.5" customHeight="1">
      <c r="A1285" s="261" t="s">
        <v>1456</v>
      </c>
      <c r="B1285" s="112"/>
      <c r="C1285" s="232"/>
      <c r="D1285" s="232"/>
      <c r="E1285" s="112">
        <f t="shared" si="131"/>
        <v>0</v>
      </c>
      <c r="F1285" s="232"/>
      <c r="G1285" s="232"/>
      <c r="H1285" s="52"/>
    </row>
    <row r="1286" spans="1:8" ht="19.5" customHeight="1">
      <c r="A1286" s="261" t="s">
        <v>1439</v>
      </c>
      <c r="B1286" s="112">
        <f>C1286+D1286</f>
        <v>200</v>
      </c>
      <c r="C1286" s="112">
        <v>200</v>
      </c>
      <c r="D1286" s="112"/>
      <c r="E1286" s="112">
        <f t="shared" si="131"/>
        <v>200</v>
      </c>
      <c r="F1286" s="112">
        <v>200</v>
      </c>
      <c r="G1286" s="112"/>
      <c r="H1286" s="52">
        <f>E1286/B1286*100-100</f>
        <v>0</v>
      </c>
    </row>
    <row r="1287" spans="1:8" ht="19.5" customHeight="1">
      <c r="A1287" s="261" t="s">
        <v>1440</v>
      </c>
      <c r="B1287" s="110">
        <f aca="true" t="shared" si="132" ref="B1287:G1287">SUM(B1288:B1289)</f>
        <v>100</v>
      </c>
      <c r="C1287" s="110">
        <f t="shared" si="132"/>
        <v>100</v>
      </c>
      <c r="D1287" s="110"/>
      <c r="E1287" s="110">
        <f t="shared" si="132"/>
        <v>100</v>
      </c>
      <c r="F1287" s="110">
        <f t="shared" si="132"/>
        <v>100</v>
      </c>
      <c r="G1287" s="110"/>
      <c r="H1287" s="52">
        <f>E1287/B1287*100-100</f>
        <v>0</v>
      </c>
    </row>
    <row r="1288" spans="1:8" ht="16.5" customHeight="1" hidden="1">
      <c r="A1288" s="111" t="s">
        <v>768</v>
      </c>
      <c r="B1288" s="112">
        <f>C1288+D1288</f>
        <v>0</v>
      </c>
      <c r="C1288" s="112"/>
      <c r="D1288" s="112"/>
      <c r="E1288" s="112">
        <f t="shared" si="131"/>
        <v>0</v>
      </c>
      <c r="F1288" s="112"/>
      <c r="G1288" s="112"/>
      <c r="H1288" s="52" t="e">
        <f>E1288/B1288*100-100</f>
        <v>#DIV/0!</v>
      </c>
    </row>
    <row r="1289" spans="1:8" ht="19.5" customHeight="1">
      <c r="A1289" s="111" t="s">
        <v>452</v>
      </c>
      <c r="B1289" s="112">
        <f>C1289+D1289</f>
        <v>100</v>
      </c>
      <c r="C1289" s="232">
        <v>100</v>
      </c>
      <c r="D1289" s="232"/>
      <c r="E1289" s="112">
        <f t="shared" si="131"/>
        <v>100</v>
      </c>
      <c r="F1289" s="232">
        <v>100</v>
      </c>
      <c r="G1289" s="232"/>
      <c r="H1289" s="52">
        <f>E1289/B1289*100-100</f>
        <v>0</v>
      </c>
    </row>
    <row r="1290" spans="1:8" ht="19.5" customHeight="1" hidden="1">
      <c r="A1290" s="111" t="s">
        <v>577</v>
      </c>
      <c r="B1290" s="110">
        <f aca="true" t="shared" si="133" ref="B1290:G1290">B1291</f>
        <v>0</v>
      </c>
      <c r="C1290" s="110">
        <f t="shared" si="133"/>
        <v>0</v>
      </c>
      <c r="D1290" s="110"/>
      <c r="E1290" s="110">
        <f t="shared" si="133"/>
        <v>0</v>
      </c>
      <c r="F1290" s="110">
        <f t="shared" si="133"/>
        <v>0</v>
      </c>
      <c r="G1290" s="110"/>
      <c r="H1290" s="52" t="e">
        <f>E1290/B1290*100-100</f>
        <v>#DIV/0!</v>
      </c>
    </row>
    <row r="1291" spans="1:8" ht="19.5" customHeight="1" hidden="1">
      <c r="A1291" s="111" t="s">
        <v>578</v>
      </c>
      <c r="B1291" s="112">
        <f aca="true" t="shared" si="134" ref="B1291:G1291">SUM(B1292:B1295)</f>
        <v>0</v>
      </c>
      <c r="C1291" s="112">
        <f t="shared" si="134"/>
        <v>0</v>
      </c>
      <c r="D1291" s="112"/>
      <c r="E1291" s="112">
        <f t="shared" si="134"/>
        <v>0</v>
      </c>
      <c r="F1291" s="112">
        <f t="shared" si="134"/>
        <v>0</v>
      </c>
      <c r="G1291" s="112"/>
      <c r="H1291" s="52" t="e">
        <f>E1291/B1291*100-100</f>
        <v>#DIV/0!</v>
      </c>
    </row>
    <row r="1292" spans="1:8" ht="16.5" customHeight="1" hidden="1">
      <c r="A1292" s="111" t="s">
        <v>579</v>
      </c>
      <c r="B1292" s="112">
        <f>C1292+D1292</f>
        <v>0</v>
      </c>
      <c r="C1292" s="232"/>
      <c r="D1292" s="232"/>
      <c r="E1292" s="112">
        <f t="shared" si="131"/>
        <v>0</v>
      </c>
      <c r="F1292" s="232"/>
      <c r="G1292" s="232"/>
      <c r="H1292" s="52" t="e">
        <f>E1292/B1292*100-100</f>
        <v>#DIV/0!</v>
      </c>
    </row>
    <row r="1293" spans="1:8" ht="16.5" customHeight="1" hidden="1">
      <c r="A1293" s="111" t="s">
        <v>580</v>
      </c>
      <c r="B1293" s="112">
        <f>C1293+D1293</f>
        <v>0</v>
      </c>
      <c r="C1293" s="232"/>
      <c r="D1293" s="232"/>
      <c r="E1293" s="112">
        <f t="shared" si="131"/>
        <v>0</v>
      </c>
      <c r="F1293" s="232"/>
      <c r="G1293" s="232"/>
      <c r="H1293" s="52" t="e">
        <f>E1293/B1293*100-100</f>
        <v>#DIV/0!</v>
      </c>
    </row>
    <row r="1294" spans="1:8" ht="16.5" customHeight="1" hidden="1">
      <c r="A1294" s="111" t="s">
        <v>581</v>
      </c>
      <c r="B1294" s="112">
        <f>C1294+D1294</f>
        <v>0</v>
      </c>
      <c r="C1294" s="112"/>
      <c r="D1294" s="112"/>
      <c r="E1294" s="112">
        <f t="shared" si="131"/>
        <v>0</v>
      </c>
      <c r="F1294" s="112"/>
      <c r="G1294" s="112"/>
      <c r="H1294" s="52" t="e">
        <f>E1294/B1294*100-100</f>
        <v>#DIV/0!</v>
      </c>
    </row>
    <row r="1295" spans="1:8" ht="19.5" customHeight="1" hidden="1">
      <c r="A1295" s="111" t="s">
        <v>588</v>
      </c>
      <c r="B1295" s="112">
        <f>C1295+D1295</f>
        <v>0</v>
      </c>
      <c r="C1295" s="112"/>
      <c r="D1295" s="112"/>
      <c r="E1295" s="112">
        <f t="shared" si="131"/>
        <v>0</v>
      </c>
      <c r="F1295" s="112"/>
      <c r="G1295" s="112"/>
      <c r="H1295" s="52" t="e">
        <f>E1295/B1295*100-100</f>
        <v>#DIV/0!</v>
      </c>
    </row>
    <row r="1296" spans="1:8" ht="19.5" customHeight="1">
      <c r="A1296" s="261" t="s">
        <v>1441</v>
      </c>
      <c r="B1296" s="112">
        <f aca="true" t="shared" si="135" ref="B1296:G1296">B1297</f>
        <v>1000</v>
      </c>
      <c r="C1296" s="112">
        <f t="shared" si="135"/>
        <v>1000</v>
      </c>
      <c r="D1296" s="112"/>
      <c r="E1296" s="112">
        <f t="shared" si="135"/>
        <v>8000</v>
      </c>
      <c r="F1296" s="112">
        <f t="shared" si="135"/>
        <v>8000</v>
      </c>
      <c r="G1296" s="112"/>
      <c r="H1296" s="52">
        <f>E1296/B1296*100-100</f>
        <v>700</v>
      </c>
    </row>
    <row r="1297" spans="1:8" ht="19.5" customHeight="1">
      <c r="A1297" s="111" t="s">
        <v>582</v>
      </c>
      <c r="B1297" s="112">
        <f aca="true" t="shared" si="136" ref="B1297:G1297">SUM(B1298:B1300)</f>
        <v>1000</v>
      </c>
      <c r="C1297" s="112">
        <f t="shared" si="136"/>
        <v>1000</v>
      </c>
      <c r="D1297" s="112"/>
      <c r="E1297" s="112">
        <f t="shared" si="136"/>
        <v>8000</v>
      </c>
      <c r="F1297" s="112">
        <f t="shared" si="136"/>
        <v>8000</v>
      </c>
      <c r="G1297" s="112"/>
      <c r="H1297" s="52">
        <f>E1297/B1297*100-100</f>
        <v>700</v>
      </c>
    </row>
    <row r="1298" spans="1:8" ht="19.5" customHeight="1">
      <c r="A1298" s="111" t="s">
        <v>583</v>
      </c>
      <c r="B1298" s="112">
        <f>C1298+D1298</f>
        <v>1000</v>
      </c>
      <c r="C1298" s="112">
        <v>1000</v>
      </c>
      <c r="D1298" s="112"/>
      <c r="E1298" s="112">
        <f t="shared" si="131"/>
        <v>8000</v>
      </c>
      <c r="F1298" s="112">
        <v>8000</v>
      </c>
      <c r="G1298" s="112"/>
      <c r="H1298" s="52">
        <f>E1298/B1298*100-100</f>
        <v>700</v>
      </c>
    </row>
    <row r="1299" spans="1:8" ht="16.5" customHeight="1" hidden="1">
      <c r="A1299" s="111" t="s">
        <v>584</v>
      </c>
      <c r="B1299" s="112">
        <f>C1299+D1299</f>
        <v>0</v>
      </c>
      <c r="C1299" s="112"/>
      <c r="D1299" s="112"/>
      <c r="E1299" s="112">
        <f t="shared" si="131"/>
        <v>0</v>
      </c>
      <c r="F1299" s="112"/>
      <c r="G1299" s="112"/>
      <c r="H1299" s="52" t="e">
        <f>E1299/B1299*100-100</f>
        <v>#DIV/0!</v>
      </c>
    </row>
    <row r="1300" spans="1:8" ht="16.5" customHeight="1" hidden="1">
      <c r="A1300" s="111" t="s">
        <v>585</v>
      </c>
      <c r="B1300" s="112">
        <f>C1300+D1300</f>
        <v>0</v>
      </c>
      <c r="C1300" s="112"/>
      <c r="D1300" s="112"/>
      <c r="E1300" s="112">
        <f t="shared" si="131"/>
        <v>0</v>
      </c>
      <c r="F1300" s="112"/>
      <c r="G1300" s="112"/>
      <c r="H1300" s="52" t="e">
        <f>E1300/B1300*100-100</f>
        <v>#DIV/0!</v>
      </c>
    </row>
    <row r="1301" spans="1:8" ht="16.5" customHeight="1" hidden="1">
      <c r="A1301" s="111" t="s">
        <v>586</v>
      </c>
      <c r="B1301" s="112"/>
      <c r="C1301" s="112"/>
      <c r="D1301" s="112"/>
      <c r="E1301" s="112"/>
      <c r="F1301" s="112"/>
      <c r="G1301" s="112"/>
      <c r="H1301" s="52" t="e">
        <f>E1301/B1301*100-100</f>
        <v>#DIV/0!</v>
      </c>
    </row>
    <row r="1302" spans="1:8" ht="16.5" customHeight="1" hidden="1">
      <c r="A1302" s="111" t="s">
        <v>587</v>
      </c>
      <c r="B1302" s="112"/>
      <c r="C1302" s="112"/>
      <c r="D1302" s="112"/>
      <c r="E1302" s="112"/>
      <c r="F1302" s="112"/>
      <c r="G1302" s="112"/>
      <c r="H1302" s="52" t="e">
        <f>E1302/B1302*100-100</f>
        <v>#DIV/0!</v>
      </c>
    </row>
    <row r="1303" spans="1:8" ht="16.5" customHeight="1" hidden="1">
      <c r="A1303" s="113" t="s">
        <v>793</v>
      </c>
      <c r="B1303" s="234"/>
      <c r="C1303" s="234"/>
      <c r="D1303" s="234"/>
      <c r="E1303" s="234"/>
      <c r="F1303" s="234"/>
      <c r="G1303" s="234"/>
      <c r="H1303" s="52" t="e">
        <f>E1303/B1303*100-100</f>
        <v>#DIV/0!</v>
      </c>
    </row>
    <row r="1304" spans="1:8" ht="19.5" customHeight="1" thickBot="1">
      <c r="A1304" s="114" t="s">
        <v>769</v>
      </c>
      <c r="B1304" s="51">
        <f aca="true" t="shared" si="137" ref="B1304:G1304">B5+B242+B245+B344+B398+B454+B512+B636+B707+B788+B808+B943+B1020+B1089+B1109+B1111+B1121+B1201+B1218+B1286+B1287+B1290+B1296+B1301+B1274</f>
        <v>105292</v>
      </c>
      <c r="C1304" s="51">
        <f t="shared" si="137"/>
        <v>105292</v>
      </c>
      <c r="D1304" s="51">
        <f t="shared" si="137"/>
        <v>0</v>
      </c>
      <c r="E1304" s="51">
        <f t="shared" si="137"/>
        <v>122255</v>
      </c>
      <c r="F1304" s="51">
        <f t="shared" si="137"/>
        <v>122255</v>
      </c>
      <c r="G1304" s="51">
        <f t="shared" si="137"/>
        <v>0</v>
      </c>
      <c r="H1304" s="52">
        <f>E1304/B1304*100-100</f>
        <v>16.11043574060706</v>
      </c>
    </row>
    <row r="1305" spans="1:8" ht="14.25" thickTop="1">
      <c r="A1305" s="359"/>
      <c r="B1305" s="360"/>
      <c r="C1305" s="360"/>
      <c r="D1305" s="360"/>
      <c r="E1305" s="360"/>
      <c r="F1305" s="360"/>
      <c r="G1305" s="360"/>
      <c r="H1305" s="360"/>
    </row>
    <row r="1306" spans="1:8" ht="13.5">
      <c r="A1306" s="361"/>
      <c r="B1306" s="361"/>
      <c r="C1306" s="361"/>
      <c r="D1306" s="361"/>
      <c r="E1306" s="361"/>
      <c r="F1306" s="361"/>
      <c r="G1306" s="361"/>
      <c r="H1306" s="361"/>
    </row>
    <row r="1307" ht="13.5">
      <c r="F1307" s="26">
        <f>E1304-F1304-G1304</f>
        <v>0</v>
      </c>
    </row>
  </sheetData>
  <sheetProtection/>
  <autoFilter ref="A4:H4"/>
  <mergeCells count="7">
    <mergeCell ref="A1305:H1306"/>
    <mergeCell ref="A1:H1"/>
    <mergeCell ref="E2:H2"/>
    <mergeCell ref="A3:A4"/>
    <mergeCell ref="B3:D3"/>
    <mergeCell ref="E3:G3"/>
    <mergeCell ref="H3:H4"/>
  </mergeCells>
  <printOptions horizontalCentered="1"/>
  <pageMargins left="0.5118110236220472" right="0.1968503937007874" top="0.7874015748031497" bottom="0.7086614173228347" header="0.31496062992125984" footer="0.4724409448818898"/>
  <pageSetup firstPageNumber="5" useFirstPageNumber="1" horizontalDpi="600" verticalDpi="600" orientation="landscape" paperSize="9" scale="90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rgb="FFFFC000"/>
  </sheetPr>
  <dimension ref="A1:BI26"/>
  <sheetViews>
    <sheetView showZeros="0" zoomScalePageLayoutView="0" workbookViewId="0" topLeftCell="A1">
      <pane xSplit="1" ySplit="4" topLeftCell="AE5" activePane="bottomRight" state="frozen"/>
      <selection pane="topLeft" activeCell="D1" sqref="D1"/>
      <selection pane="topRight" activeCell="F1" sqref="F1"/>
      <selection pane="bottomLeft" activeCell="D6" sqref="D6"/>
      <selection pane="bottomRight" activeCell="AU10" sqref="AU10"/>
    </sheetView>
  </sheetViews>
  <sheetFormatPr defaultColWidth="6.875" defaultRowHeight="14.25"/>
  <cols>
    <col min="1" max="1" width="30.875" style="172" customWidth="1"/>
    <col min="2" max="2" width="9.625" style="0" customWidth="1"/>
    <col min="3" max="16" width="9.125" style="0" customWidth="1"/>
    <col min="17" max="17" width="9.625" style="0" hidden="1" customWidth="1"/>
    <col min="18" max="18" width="9.125" style="0" customWidth="1"/>
    <col min="19" max="20" width="12.125" style="0" hidden="1" customWidth="1"/>
    <col min="21" max="22" width="9.125" style="0" customWidth="1"/>
    <col min="23" max="28" width="12.125" style="0" hidden="1" customWidth="1"/>
    <col min="29" max="30" width="11.625" style="0" customWidth="1"/>
    <col min="31" max="31" width="12.625" style="0" customWidth="1"/>
    <col min="32" max="36" width="12.125" style="0" hidden="1" customWidth="1"/>
    <col min="37" max="38" width="11.625" style="0" customWidth="1"/>
    <col min="39" max="39" width="9.625" style="0" customWidth="1"/>
    <col min="40" max="40" width="10.00390625" style="0" hidden="1" customWidth="1"/>
    <col min="41" max="42" width="10.625" style="0" customWidth="1"/>
    <col min="43" max="43" width="13.125" style="0" customWidth="1"/>
    <col min="44" max="44" width="4.125" style="0" hidden="1" customWidth="1"/>
    <col min="45" max="45" width="6.375" style="0" hidden="1" customWidth="1"/>
    <col min="46" max="46" width="11.50390625" style="0" customWidth="1"/>
    <col min="47" max="47" width="13.375" style="0" customWidth="1"/>
    <col min="48" max="56" width="12.125" style="0" hidden="1" customWidth="1"/>
    <col min="57" max="57" width="9.125" style="0" customWidth="1"/>
    <col min="58" max="60" width="12.125" style="0" hidden="1" customWidth="1"/>
    <col min="61" max="61" width="9.625" style="0" customWidth="1"/>
    <col min="62" max="236" width="6.875" style="0" customWidth="1"/>
  </cols>
  <sheetData>
    <row r="1" spans="1:61" s="171" customFormat="1" ht="33" customHeight="1">
      <c r="A1" s="335" t="s">
        <v>1558</v>
      </c>
      <c r="B1" s="373" t="s">
        <v>1710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35"/>
      <c r="N1" s="373" t="s">
        <v>1711</v>
      </c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4" t="s">
        <v>1711</v>
      </c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</row>
    <row r="2" spans="1:61" ht="19.5" customHeight="1" thickBot="1">
      <c r="A2" s="229"/>
      <c r="B2" s="230"/>
      <c r="C2" s="230"/>
      <c r="D2" s="230"/>
      <c r="E2" s="230"/>
      <c r="F2" s="230"/>
      <c r="G2" s="230"/>
      <c r="H2" s="334" t="s">
        <v>1556</v>
      </c>
      <c r="I2" s="230"/>
      <c r="L2" s="372" t="s">
        <v>1557</v>
      </c>
      <c r="M2" s="372"/>
      <c r="R2" s="168"/>
      <c r="U2" s="231" t="s">
        <v>1369</v>
      </c>
      <c r="V2" s="377" t="s">
        <v>1560</v>
      </c>
      <c r="W2" s="377"/>
      <c r="X2" s="377"/>
      <c r="Y2" s="377"/>
      <c r="Z2" s="377"/>
      <c r="AA2" s="377"/>
      <c r="AB2" s="377"/>
      <c r="AC2" s="377"/>
      <c r="AD2" s="377"/>
      <c r="AE2" s="375" t="s">
        <v>127</v>
      </c>
      <c r="AF2" s="375"/>
      <c r="AG2" s="375"/>
      <c r="AH2" s="375"/>
      <c r="AI2" s="375"/>
      <c r="AJ2" s="375"/>
      <c r="AK2" s="375"/>
      <c r="AQ2" s="168"/>
      <c r="AU2" s="336" t="s">
        <v>1561</v>
      </c>
      <c r="AV2" s="336"/>
      <c r="AW2" s="336"/>
      <c r="AX2" s="336"/>
      <c r="AY2" s="336"/>
      <c r="AZ2" s="336"/>
      <c r="BA2" s="336"/>
      <c r="BB2" s="336"/>
      <c r="BC2" s="336"/>
      <c r="BD2" s="336"/>
      <c r="BE2" s="376" t="s">
        <v>1557</v>
      </c>
      <c r="BF2" s="376"/>
      <c r="BG2" s="376"/>
      <c r="BH2" s="376"/>
      <c r="BI2" s="376"/>
    </row>
    <row r="3" spans="1:61" s="4" customFormat="1" ht="34.5" customHeight="1" thickTop="1">
      <c r="A3" s="382" t="s">
        <v>410</v>
      </c>
      <c r="B3" s="370" t="s">
        <v>411</v>
      </c>
      <c r="C3" s="381" t="s">
        <v>1367</v>
      </c>
      <c r="D3" s="370"/>
      <c r="E3" s="370"/>
      <c r="F3" s="370"/>
      <c r="G3" s="384" t="s">
        <v>1366</v>
      </c>
      <c r="H3" s="385"/>
      <c r="I3" s="385"/>
      <c r="J3" s="385"/>
      <c r="K3" s="385"/>
      <c r="L3" s="385"/>
      <c r="M3" s="385"/>
      <c r="N3" s="386" t="s">
        <v>1366</v>
      </c>
      <c r="O3" s="385"/>
      <c r="P3" s="387"/>
      <c r="Q3" s="370" t="s">
        <v>1372</v>
      </c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8" t="s">
        <v>641</v>
      </c>
      <c r="AD3" s="379"/>
      <c r="AE3" s="253" t="s">
        <v>1373</v>
      </c>
      <c r="AF3" s="370"/>
      <c r="AG3" s="370"/>
      <c r="AH3" s="370"/>
      <c r="AI3" s="370"/>
      <c r="AJ3" s="370"/>
      <c r="AK3" s="253" t="s">
        <v>1519</v>
      </c>
      <c r="AL3" s="370" t="s">
        <v>1368</v>
      </c>
      <c r="AM3" s="370"/>
      <c r="AN3" s="370"/>
      <c r="AO3" s="370"/>
      <c r="AP3" s="370"/>
      <c r="AQ3" s="370"/>
      <c r="AR3" s="370"/>
      <c r="AS3" s="370"/>
      <c r="AT3" s="253" t="s">
        <v>1517</v>
      </c>
      <c r="AU3" s="143" t="s">
        <v>640</v>
      </c>
      <c r="AV3" s="190"/>
      <c r="AW3" s="190"/>
      <c r="AX3" s="191"/>
      <c r="AY3" s="370"/>
      <c r="AZ3" s="370"/>
      <c r="BA3" s="370"/>
      <c r="BB3" s="370"/>
      <c r="BC3" s="370"/>
      <c r="BD3" s="370"/>
      <c r="BE3" s="252" t="s">
        <v>1374</v>
      </c>
      <c r="BF3" s="370" t="s">
        <v>667</v>
      </c>
      <c r="BG3" s="370"/>
      <c r="BH3" s="370"/>
      <c r="BI3" s="371"/>
    </row>
    <row r="4" spans="1:61" s="4" customFormat="1" ht="42.75" customHeight="1" thickBot="1">
      <c r="A4" s="383"/>
      <c r="B4" s="380"/>
      <c r="C4" s="193" t="s">
        <v>377</v>
      </c>
      <c r="D4" s="192" t="s">
        <v>378</v>
      </c>
      <c r="E4" s="192" t="s">
        <v>659</v>
      </c>
      <c r="F4" s="192" t="s">
        <v>379</v>
      </c>
      <c r="G4" s="192" t="s">
        <v>380</v>
      </c>
      <c r="H4" s="192" t="s">
        <v>381</v>
      </c>
      <c r="I4" s="192" t="s">
        <v>382</v>
      </c>
      <c r="J4" s="192" t="s">
        <v>383</v>
      </c>
      <c r="K4" s="192" t="s">
        <v>384</v>
      </c>
      <c r="L4" s="192" t="s">
        <v>385</v>
      </c>
      <c r="M4" s="192" t="s">
        <v>386</v>
      </c>
      <c r="N4" s="192" t="s">
        <v>387</v>
      </c>
      <c r="O4" s="192" t="s">
        <v>388</v>
      </c>
      <c r="P4" s="192" t="s">
        <v>389</v>
      </c>
      <c r="Q4" s="192" t="s">
        <v>660</v>
      </c>
      <c r="R4" s="192" t="s">
        <v>390</v>
      </c>
      <c r="S4" s="192" t="s">
        <v>391</v>
      </c>
      <c r="T4" s="192" t="s">
        <v>392</v>
      </c>
      <c r="U4" s="192" t="s">
        <v>393</v>
      </c>
      <c r="V4" s="192" t="s">
        <v>394</v>
      </c>
      <c r="W4" s="192" t="s">
        <v>661</v>
      </c>
      <c r="X4" s="192" t="s">
        <v>662</v>
      </c>
      <c r="Y4" s="192" t="s">
        <v>663</v>
      </c>
      <c r="Z4" s="192" t="s">
        <v>664</v>
      </c>
      <c r="AA4" s="192" t="s">
        <v>363</v>
      </c>
      <c r="AB4" s="192" t="s">
        <v>364</v>
      </c>
      <c r="AC4" s="192" t="s">
        <v>395</v>
      </c>
      <c r="AD4" s="192" t="s">
        <v>396</v>
      </c>
      <c r="AE4" s="192" t="s">
        <v>397</v>
      </c>
      <c r="AF4" s="192" t="s">
        <v>365</v>
      </c>
      <c r="AG4" s="192" t="s">
        <v>366</v>
      </c>
      <c r="AH4" s="192" t="s">
        <v>367</v>
      </c>
      <c r="AI4" s="192" t="s">
        <v>368</v>
      </c>
      <c r="AJ4" s="192" t="s">
        <v>369</v>
      </c>
      <c r="AK4" s="192" t="s">
        <v>1520</v>
      </c>
      <c r="AL4" s="192" t="s">
        <v>398</v>
      </c>
      <c r="AM4" s="192" t="s">
        <v>399</v>
      </c>
      <c r="AN4" s="192" t="s">
        <v>400</v>
      </c>
      <c r="AO4" s="192" t="s">
        <v>1521</v>
      </c>
      <c r="AP4" s="192" t="s">
        <v>401</v>
      </c>
      <c r="AQ4" s="192" t="s">
        <v>402</v>
      </c>
      <c r="AR4" s="192" t="s">
        <v>370</v>
      </c>
      <c r="AS4" s="192" t="s">
        <v>665</v>
      </c>
      <c r="AT4" s="192" t="s">
        <v>1518</v>
      </c>
      <c r="AU4" s="192" t="s">
        <v>403</v>
      </c>
      <c r="AV4" s="192" t="s">
        <v>404</v>
      </c>
      <c r="AW4" s="192" t="s">
        <v>405</v>
      </c>
      <c r="AX4" s="192" t="s">
        <v>406</v>
      </c>
      <c r="AY4" s="192" t="s">
        <v>371</v>
      </c>
      <c r="AZ4" s="192" t="s">
        <v>372</v>
      </c>
      <c r="BA4" s="192" t="s">
        <v>373</v>
      </c>
      <c r="BB4" s="192" t="s">
        <v>374</v>
      </c>
      <c r="BC4" s="192" t="s">
        <v>375</v>
      </c>
      <c r="BD4" s="192" t="s">
        <v>376</v>
      </c>
      <c r="BE4" s="192" t="s">
        <v>101</v>
      </c>
      <c r="BF4" s="192" t="s">
        <v>407</v>
      </c>
      <c r="BG4" s="192" t="s">
        <v>408</v>
      </c>
      <c r="BH4" s="192" t="s">
        <v>409</v>
      </c>
      <c r="BI4" s="194" t="s">
        <v>667</v>
      </c>
    </row>
    <row r="5" spans="1:61" ht="18.75" customHeight="1">
      <c r="A5" s="195" t="s">
        <v>556</v>
      </c>
      <c r="B5" s="235">
        <f>SUM(C5:BI5)</f>
        <v>15785</v>
      </c>
      <c r="C5" s="235">
        <v>7177</v>
      </c>
      <c r="D5" s="235"/>
      <c r="E5" s="235"/>
      <c r="F5" s="235">
        <v>296</v>
      </c>
      <c r="G5" s="235">
        <f>2191</f>
        <v>2191</v>
      </c>
      <c r="H5" s="235">
        <v>155</v>
      </c>
      <c r="I5" s="235">
        <v>5</v>
      </c>
      <c r="J5" s="235"/>
      <c r="K5" s="235">
        <v>185</v>
      </c>
      <c r="L5" s="235">
        <v>27</v>
      </c>
      <c r="M5" s="235">
        <v>5</v>
      </c>
      <c r="N5" s="235">
        <v>218</v>
      </c>
      <c r="O5" s="235">
        <v>200</v>
      </c>
      <c r="P5" s="235">
        <v>1907</v>
      </c>
      <c r="Q5" s="235"/>
      <c r="R5" s="235"/>
      <c r="S5" s="235"/>
      <c r="T5" s="235"/>
      <c r="U5" s="235">
        <v>300</v>
      </c>
      <c r="V5" s="235">
        <v>600</v>
      </c>
      <c r="W5" s="235"/>
      <c r="X5" s="235"/>
      <c r="Y5" s="235"/>
      <c r="Z5" s="235"/>
      <c r="AA5" s="235"/>
      <c r="AB5" s="235"/>
      <c r="AC5" s="235">
        <v>1376</v>
      </c>
      <c r="AD5" s="235">
        <v>218</v>
      </c>
      <c r="AE5" s="235"/>
      <c r="AF5" s="235"/>
      <c r="AG5" s="235"/>
      <c r="AH5" s="235"/>
      <c r="AI5" s="235"/>
      <c r="AJ5" s="235"/>
      <c r="AK5" s="235"/>
      <c r="AL5" s="235">
        <v>105</v>
      </c>
      <c r="AM5" s="235"/>
      <c r="AN5" s="235"/>
      <c r="AO5" s="235"/>
      <c r="AP5" s="235">
        <v>13</v>
      </c>
      <c r="AQ5" s="235">
        <f>807</f>
        <v>807</v>
      </c>
      <c r="AR5" s="235">
        <v>0</v>
      </c>
      <c r="AS5" s="235">
        <v>0</v>
      </c>
      <c r="AT5" s="235"/>
      <c r="AU5" s="235">
        <v>0</v>
      </c>
      <c r="AV5" s="235">
        <v>0</v>
      </c>
      <c r="AW5" s="235">
        <v>0</v>
      </c>
      <c r="AX5" s="235">
        <v>0</v>
      </c>
      <c r="AY5" s="235">
        <v>0</v>
      </c>
      <c r="AZ5" s="235">
        <v>0</v>
      </c>
      <c r="BA5" s="235">
        <v>0</v>
      </c>
      <c r="BB5" s="235">
        <v>0</v>
      </c>
      <c r="BC5" s="235">
        <v>0</v>
      </c>
      <c r="BD5" s="235">
        <v>0</v>
      </c>
      <c r="BE5" s="235">
        <v>0</v>
      </c>
      <c r="BF5" s="235">
        <v>0</v>
      </c>
      <c r="BG5" s="235">
        <v>0</v>
      </c>
      <c r="BH5" s="235">
        <v>0</v>
      </c>
      <c r="BI5" s="236">
        <v>0</v>
      </c>
    </row>
    <row r="6" spans="1:61" ht="18.75" customHeight="1">
      <c r="A6" s="196" t="s">
        <v>1168</v>
      </c>
      <c r="B6" s="235">
        <f aca="true" t="shared" si="0" ref="B6:B25">SUM(C6:BI6)</f>
        <v>88</v>
      </c>
      <c r="C6" s="237">
        <v>48</v>
      </c>
      <c r="D6" s="237"/>
      <c r="E6" s="237"/>
      <c r="F6" s="237">
        <v>2</v>
      </c>
      <c r="G6" s="237">
        <v>38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>
        <v>0</v>
      </c>
      <c r="AS6" s="237">
        <v>0</v>
      </c>
      <c r="AT6" s="237"/>
      <c r="AU6" s="237">
        <v>0</v>
      </c>
      <c r="AV6" s="237">
        <v>0</v>
      </c>
      <c r="AW6" s="237">
        <v>0</v>
      </c>
      <c r="AX6" s="237">
        <v>0</v>
      </c>
      <c r="AY6" s="237">
        <v>0</v>
      </c>
      <c r="AZ6" s="237">
        <v>0</v>
      </c>
      <c r="BA6" s="237">
        <v>0</v>
      </c>
      <c r="BB6" s="237">
        <v>0</v>
      </c>
      <c r="BC6" s="237">
        <v>0</v>
      </c>
      <c r="BD6" s="237">
        <v>0</v>
      </c>
      <c r="BE6" s="237">
        <v>0</v>
      </c>
      <c r="BF6" s="237">
        <v>0</v>
      </c>
      <c r="BG6" s="237">
        <v>0</v>
      </c>
      <c r="BH6" s="237">
        <v>0</v>
      </c>
      <c r="BI6" s="238">
        <v>0</v>
      </c>
    </row>
    <row r="7" spans="1:61" ht="18.75" customHeight="1">
      <c r="A7" s="196" t="s">
        <v>557</v>
      </c>
      <c r="B7" s="235">
        <f t="shared" si="0"/>
        <v>4875</v>
      </c>
      <c r="C7" s="237">
        <v>3332</v>
      </c>
      <c r="D7" s="237"/>
      <c r="E7" s="237"/>
      <c r="F7" s="237">
        <v>66</v>
      </c>
      <c r="G7" s="237">
        <f>803</f>
        <v>803</v>
      </c>
      <c r="H7" s="237"/>
      <c r="I7" s="237"/>
      <c r="J7" s="237">
        <v>104</v>
      </c>
      <c r="K7" s="237"/>
      <c r="L7" s="237">
        <v>1</v>
      </c>
      <c r="M7" s="237"/>
      <c r="N7" s="237">
        <v>181</v>
      </c>
      <c r="O7" s="237">
        <v>6</v>
      </c>
      <c r="P7" s="237">
        <v>248</v>
      </c>
      <c r="Q7" s="237"/>
      <c r="R7" s="237"/>
      <c r="S7" s="237"/>
      <c r="T7" s="237"/>
      <c r="U7" s="237"/>
      <c r="V7" s="237">
        <v>20</v>
      </c>
      <c r="W7" s="237"/>
      <c r="X7" s="237"/>
      <c r="Y7" s="237"/>
      <c r="Z7" s="237"/>
      <c r="AA7" s="237"/>
      <c r="AB7" s="237"/>
      <c r="AC7" s="237">
        <v>30</v>
      </c>
      <c r="AD7" s="237">
        <v>39</v>
      </c>
      <c r="AE7" s="237"/>
      <c r="AF7" s="237"/>
      <c r="AG7" s="237"/>
      <c r="AH7" s="237"/>
      <c r="AI7" s="237"/>
      <c r="AJ7" s="237"/>
      <c r="AK7" s="237"/>
      <c r="AL7" s="237">
        <v>45</v>
      </c>
      <c r="AM7" s="237"/>
      <c r="AN7" s="237"/>
      <c r="AO7" s="237"/>
      <c r="AP7" s="237"/>
      <c r="AQ7" s="112"/>
      <c r="AR7" s="237">
        <v>0</v>
      </c>
      <c r="AS7" s="237">
        <v>0</v>
      </c>
      <c r="AT7" s="237"/>
      <c r="AU7" s="237">
        <v>0</v>
      </c>
      <c r="AV7" s="237">
        <v>0</v>
      </c>
      <c r="AW7" s="237">
        <v>0</v>
      </c>
      <c r="AX7" s="237">
        <v>0</v>
      </c>
      <c r="AY7" s="237">
        <v>0</v>
      </c>
      <c r="AZ7" s="237">
        <v>0</v>
      </c>
      <c r="BA7" s="237">
        <v>0</v>
      </c>
      <c r="BB7" s="237">
        <v>0</v>
      </c>
      <c r="BC7" s="237">
        <v>0</v>
      </c>
      <c r="BD7" s="237">
        <v>0</v>
      </c>
      <c r="BE7" s="237">
        <v>0</v>
      </c>
      <c r="BF7" s="237">
        <v>0</v>
      </c>
      <c r="BG7" s="237">
        <v>0</v>
      </c>
      <c r="BH7" s="237">
        <v>0</v>
      </c>
      <c r="BI7" s="238">
        <v>0</v>
      </c>
    </row>
    <row r="8" spans="1:61" ht="18.75" customHeight="1">
      <c r="A8" s="196" t="s">
        <v>558</v>
      </c>
      <c r="B8" s="235">
        <f t="shared" si="0"/>
        <v>26282</v>
      </c>
      <c r="C8" s="237">
        <v>1898</v>
      </c>
      <c r="D8" s="237"/>
      <c r="E8" s="237"/>
      <c r="F8" s="237">
        <v>82</v>
      </c>
      <c r="G8" s="237">
        <v>42</v>
      </c>
      <c r="H8" s="237"/>
      <c r="I8" s="237">
        <v>2</v>
      </c>
      <c r="J8" s="237"/>
      <c r="K8" s="237"/>
      <c r="L8" s="237">
        <v>2</v>
      </c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>
        <f>21532+50+4</f>
        <v>21586</v>
      </c>
      <c r="AD8" s="237">
        <f>1317</f>
        <v>1317</v>
      </c>
      <c r="AE8" s="237">
        <f>45</f>
        <v>45</v>
      </c>
      <c r="AF8" s="237"/>
      <c r="AG8" s="237"/>
      <c r="AH8" s="237"/>
      <c r="AI8" s="237"/>
      <c r="AJ8" s="237"/>
      <c r="AK8" s="237"/>
      <c r="AL8" s="237">
        <v>958</v>
      </c>
      <c r="AM8" s="237">
        <v>50</v>
      </c>
      <c r="AN8" s="237"/>
      <c r="AO8" s="237"/>
      <c r="AP8" s="237"/>
      <c r="AQ8" s="112">
        <v>300</v>
      </c>
      <c r="AR8" s="237">
        <v>0</v>
      </c>
      <c r="AS8" s="237">
        <v>0</v>
      </c>
      <c r="AT8" s="237"/>
      <c r="AU8" s="237">
        <v>0</v>
      </c>
      <c r="AV8" s="237"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v>0</v>
      </c>
      <c r="BG8" s="237">
        <v>0</v>
      </c>
      <c r="BH8" s="237">
        <v>0</v>
      </c>
      <c r="BI8" s="238">
        <v>0</v>
      </c>
    </row>
    <row r="9" spans="1:61" ht="18.75" customHeight="1">
      <c r="A9" s="196" t="s">
        <v>559</v>
      </c>
      <c r="B9" s="235">
        <f t="shared" si="0"/>
        <v>174</v>
      </c>
      <c r="C9" s="237">
        <v>48</v>
      </c>
      <c r="D9" s="237"/>
      <c r="E9" s="237"/>
      <c r="F9" s="237">
        <v>2</v>
      </c>
      <c r="G9" s="237">
        <v>6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>
        <v>36</v>
      </c>
      <c r="AD9" s="237">
        <f>82</f>
        <v>82</v>
      </c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>
        <v>0</v>
      </c>
      <c r="AS9" s="237">
        <v>0</v>
      </c>
      <c r="AT9" s="237"/>
      <c r="AU9" s="237">
        <v>0</v>
      </c>
      <c r="AV9" s="237"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v>0</v>
      </c>
      <c r="BG9" s="237">
        <v>0</v>
      </c>
      <c r="BH9" s="237">
        <v>0</v>
      </c>
      <c r="BI9" s="238">
        <v>0</v>
      </c>
    </row>
    <row r="10" spans="1:61" ht="18.75" customHeight="1">
      <c r="A10" s="196" t="s">
        <v>1412</v>
      </c>
      <c r="B10" s="235">
        <f t="shared" si="0"/>
        <v>2486</v>
      </c>
      <c r="C10" s="237">
        <v>92</v>
      </c>
      <c r="D10" s="237"/>
      <c r="E10" s="237"/>
      <c r="F10" s="237">
        <v>2</v>
      </c>
      <c r="G10" s="237">
        <v>11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>
        <v>200</v>
      </c>
      <c r="W10" s="237"/>
      <c r="X10" s="237"/>
      <c r="Y10" s="237"/>
      <c r="Z10" s="237"/>
      <c r="AA10" s="237"/>
      <c r="AB10" s="237"/>
      <c r="AC10" s="237">
        <v>1462</v>
      </c>
      <c r="AD10" s="237">
        <v>434</v>
      </c>
      <c r="AE10" s="237">
        <f>90</f>
        <v>90</v>
      </c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>
        <v>195</v>
      </c>
      <c r="AR10" s="237">
        <v>0</v>
      </c>
      <c r="AS10" s="237">
        <v>0</v>
      </c>
      <c r="AT10" s="237"/>
      <c r="AU10" s="237">
        <v>0</v>
      </c>
      <c r="AV10" s="237"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v>0</v>
      </c>
      <c r="BG10" s="237">
        <v>0</v>
      </c>
      <c r="BH10" s="237">
        <v>0</v>
      </c>
      <c r="BI10" s="238">
        <v>0</v>
      </c>
    </row>
    <row r="11" spans="1:61" ht="18.75" customHeight="1">
      <c r="A11" s="196" t="s">
        <v>561</v>
      </c>
      <c r="B11" s="235">
        <f t="shared" si="0"/>
        <v>24359</v>
      </c>
      <c r="C11" s="237">
        <v>667</v>
      </c>
      <c r="D11" s="237">
        <v>10982</v>
      </c>
      <c r="E11" s="237"/>
      <c r="F11" s="237">
        <v>980</v>
      </c>
      <c r="G11" s="237">
        <v>92</v>
      </c>
      <c r="H11" s="237"/>
      <c r="I11" s="237"/>
      <c r="J11" s="237"/>
      <c r="K11" s="237">
        <v>2</v>
      </c>
      <c r="L11" s="237">
        <v>2</v>
      </c>
      <c r="M11" s="237"/>
      <c r="N11" s="237">
        <v>11</v>
      </c>
      <c r="O11" s="237"/>
      <c r="P11" s="237">
        <v>237</v>
      </c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>
        <v>6267</v>
      </c>
      <c r="AD11" s="237">
        <v>32</v>
      </c>
      <c r="AE11" s="237">
        <v>375</v>
      </c>
      <c r="AF11" s="237"/>
      <c r="AG11" s="237"/>
      <c r="AH11" s="237"/>
      <c r="AI11" s="237"/>
      <c r="AJ11" s="237"/>
      <c r="AK11" s="237"/>
      <c r="AL11" s="237">
        <f>3396-406</f>
        <v>2990</v>
      </c>
      <c r="AM11" s="237"/>
      <c r="AN11" s="237"/>
      <c r="AO11" s="237"/>
      <c r="AP11" s="237">
        <f>111</f>
        <v>111</v>
      </c>
      <c r="AQ11" s="237">
        <f>1581</f>
        <v>1581</v>
      </c>
      <c r="AR11" s="237">
        <v>0</v>
      </c>
      <c r="AS11" s="237">
        <v>0</v>
      </c>
      <c r="AT11" s="237">
        <f>30</f>
        <v>30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v>0</v>
      </c>
      <c r="BG11" s="237">
        <v>0</v>
      </c>
      <c r="BH11" s="237">
        <v>0</v>
      </c>
      <c r="BI11" s="238">
        <v>0</v>
      </c>
    </row>
    <row r="12" spans="1:61" ht="18.75" customHeight="1">
      <c r="A12" s="196" t="s">
        <v>1421</v>
      </c>
      <c r="B12" s="235">
        <f>SUM(C12:BI12)</f>
        <v>11444</v>
      </c>
      <c r="C12" s="237">
        <v>662</v>
      </c>
      <c r="D12" s="237">
        <v>1503</v>
      </c>
      <c r="E12" s="237"/>
      <c r="F12" s="237">
        <v>29</v>
      </c>
      <c r="G12" s="237">
        <f>234</f>
        <v>234</v>
      </c>
      <c r="H12" s="237"/>
      <c r="I12" s="237"/>
      <c r="J12" s="237"/>
      <c r="K12" s="237">
        <v>4</v>
      </c>
      <c r="L12" s="237">
        <v>2</v>
      </c>
      <c r="M12" s="237"/>
      <c r="N12" s="237">
        <v>11</v>
      </c>
      <c r="O12" s="237">
        <v>8</v>
      </c>
      <c r="P12" s="237">
        <v>32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>
        <v>5896</v>
      </c>
      <c r="AD12" s="237">
        <f>44</f>
        <v>44</v>
      </c>
      <c r="AE12" s="237">
        <v>420</v>
      </c>
      <c r="AF12" s="237"/>
      <c r="AG12" s="237"/>
      <c r="AH12" s="237"/>
      <c r="AI12" s="237"/>
      <c r="AJ12" s="237"/>
      <c r="AK12" s="237"/>
      <c r="AL12" s="237">
        <f>2333</f>
        <v>2333</v>
      </c>
      <c r="AM12" s="237"/>
      <c r="AN12" s="237"/>
      <c r="AO12" s="237"/>
      <c r="AP12" s="237"/>
      <c r="AQ12" s="237">
        <v>266</v>
      </c>
      <c r="AR12" s="237">
        <v>0</v>
      </c>
      <c r="AS12" s="237">
        <v>0</v>
      </c>
      <c r="AT12" s="237"/>
      <c r="AU12" s="237">
        <v>0</v>
      </c>
      <c r="AV12" s="237">
        <v>0</v>
      </c>
      <c r="AW12" s="237">
        <v>0</v>
      </c>
      <c r="AX12" s="237">
        <v>0</v>
      </c>
      <c r="AY12" s="237">
        <v>0</v>
      </c>
      <c r="AZ12" s="237">
        <v>0</v>
      </c>
      <c r="BA12" s="237">
        <v>0</v>
      </c>
      <c r="BB12" s="237">
        <v>0</v>
      </c>
      <c r="BC12" s="237">
        <v>0</v>
      </c>
      <c r="BD12" s="237">
        <v>0</v>
      </c>
      <c r="BE12" s="237">
        <v>0</v>
      </c>
      <c r="BF12" s="237">
        <v>0</v>
      </c>
      <c r="BG12" s="237">
        <v>0</v>
      </c>
      <c r="BH12" s="237">
        <v>0</v>
      </c>
      <c r="BI12" s="238">
        <v>0</v>
      </c>
    </row>
    <row r="13" spans="1:61" ht="18.75" customHeight="1">
      <c r="A13" s="196" t="s">
        <v>562</v>
      </c>
      <c r="B13" s="235">
        <f t="shared" si="0"/>
        <v>3334</v>
      </c>
      <c r="C13" s="237">
        <v>15</v>
      </c>
      <c r="D13" s="237"/>
      <c r="E13" s="237"/>
      <c r="F13" s="237"/>
      <c r="G13" s="237">
        <v>30</v>
      </c>
      <c r="H13" s="237"/>
      <c r="I13" s="237"/>
      <c r="J13" s="237"/>
      <c r="K13" s="237"/>
      <c r="L13" s="237"/>
      <c r="M13" s="237"/>
      <c r="N13" s="237"/>
      <c r="O13" s="237"/>
      <c r="P13" s="237">
        <v>1757</v>
      </c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>
        <v>591</v>
      </c>
      <c r="AD13" s="237">
        <v>216</v>
      </c>
      <c r="AE13" s="237"/>
      <c r="AF13" s="237"/>
      <c r="AG13" s="237"/>
      <c r="AH13" s="237"/>
      <c r="AI13" s="237"/>
      <c r="AJ13" s="237"/>
      <c r="AK13" s="237"/>
      <c r="AL13" s="237">
        <f>725</f>
        <v>725</v>
      </c>
      <c r="AM13" s="237"/>
      <c r="AN13" s="237"/>
      <c r="AO13" s="237"/>
      <c r="AP13" s="237"/>
      <c r="AQ13" s="237"/>
      <c r="AR13" s="237">
        <v>0</v>
      </c>
      <c r="AS13" s="237">
        <v>0</v>
      </c>
      <c r="AT13" s="237"/>
      <c r="AU13" s="237">
        <v>0</v>
      </c>
      <c r="AV13" s="237">
        <v>0</v>
      </c>
      <c r="AW13" s="237">
        <v>0</v>
      </c>
      <c r="AX13" s="237">
        <v>0</v>
      </c>
      <c r="AY13" s="237">
        <v>0</v>
      </c>
      <c r="AZ13" s="237">
        <v>0</v>
      </c>
      <c r="BA13" s="237">
        <v>0</v>
      </c>
      <c r="BB13" s="237">
        <v>0</v>
      </c>
      <c r="BC13" s="237">
        <v>0</v>
      </c>
      <c r="BD13" s="237">
        <v>0</v>
      </c>
      <c r="BE13" s="237">
        <v>0</v>
      </c>
      <c r="BF13" s="237">
        <v>0</v>
      </c>
      <c r="BG13" s="237">
        <v>0</v>
      </c>
      <c r="BH13" s="237">
        <v>0</v>
      </c>
      <c r="BI13" s="238">
        <v>0</v>
      </c>
    </row>
    <row r="14" spans="1:61" ht="18.75" customHeight="1">
      <c r="A14" s="196" t="s">
        <v>563</v>
      </c>
      <c r="B14" s="235">
        <f t="shared" si="0"/>
        <v>2039</v>
      </c>
      <c r="C14" s="237">
        <v>553</v>
      </c>
      <c r="D14" s="237"/>
      <c r="E14" s="237"/>
      <c r="F14" s="237">
        <v>13</v>
      </c>
      <c r="G14" s="237">
        <f>851-839</f>
        <v>12</v>
      </c>
      <c r="H14" s="237"/>
      <c r="I14" s="237"/>
      <c r="J14" s="237"/>
      <c r="K14" s="237"/>
      <c r="L14" s="237">
        <v>1</v>
      </c>
      <c r="M14" s="237"/>
      <c r="N14" s="237">
        <v>11</v>
      </c>
      <c r="O14" s="237">
        <v>54</v>
      </c>
      <c r="P14" s="237"/>
      <c r="Q14" s="237"/>
      <c r="R14" s="237">
        <v>119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>
        <v>192</v>
      </c>
      <c r="AD14" s="237">
        <v>243</v>
      </c>
      <c r="AE14" s="237"/>
      <c r="AF14" s="237"/>
      <c r="AG14" s="237"/>
      <c r="AH14" s="237"/>
      <c r="AI14" s="237"/>
      <c r="AJ14" s="237"/>
      <c r="AK14" s="237"/>
      <c r="AL14" s="237">
        <f>2+839</f>
        <v>841</v>
      </c>
      <c r="AM14" s="237"/>
      <c r="AN14" s="237"/>
      <c r="AO14" s="237"/>
      <c r="AP14" s="237"/>
      <c r="AQ14" s="237"/>
      <c r="AR14" s="237">
        <v>0</v>
      </c>
      <c r="AS14" s="237">
        <v>0</v>
      </c>
      <c r="AT14" s="237"/>
      <c r="AU14" s="237">
        <v>0</v>
      </c>
      <c r="AV14" s="237">
        <v>0</v>
      </c>
      <c r="AW14" s="237">
        <v>0</v>
      </c>
      <c r="AX14" s="237">
        <v>0</v>
      </c>
      <c r="AY14" s="237">
        <v>0</v>
      </c>
      <c r="AZ14" s="237">
        <v>0</v>
      </c>
      <c r="BA14" s="237">
        <v>0</v>
      </c>
      <c r="BB14" s="237">
        <v>0</v>
      </c>
      <c r="BC14" s="237">
        <v>0</v>
      </c>
      <c r="BD14" s="237">
        <v>0</v>
      </c>
      <c r="BE14" s="237">
        <v>0</v>
      </c>
      <c r="BF14" s="237">
        <v>0</v>
      </c>
      <c r="BG14" s="237">
        <v>0</v>
      </c>
      <c r="BH14" s="237">
        <v>0</v>
      </c>
      <c r="BI14" s="238">
        <v>0</v>
      </c>
    </row>
    <row r="15" spans="1:61" ht="18.75" customHeight="1">
      <c r="A15" s="196" t="s">
        <v>564</v>
      </c>
      <c r="B15" s="235">
        <f t="shared" si="0"/>
        <v>13936</v>
      </c>
      <c r="C15" s="237">
        <v>1250</v>
      </c>
      <c r="D15" s="237"/>
      <c r="E15" s="237"/>
      <c r="F15" s="237">
        <v>47</v>
      </c>
      <c r="G15" s="237">
        <f>481</f>
        <v>481</v>
      </c>
      <c r="H15" s="237"/>
      <c r="I15" s="237"/>
      <c r="J15" s="237"/>
      <c r="K15" s="237">
        <v>2</v>
      </c>
      <c r="L15" s="237">
        <v>5</v>
      </c>
      <c r="M15" s="237"/>
      <c r="N15" s="237">
        <v>32</v>
      </c>
      <c r="O15" s="237">
        <v>1</v>
      </c>
      <c r="P15" s="237">
        <v>1770</v>
      </c>
      <c r="Q15" s="237"/>
      <c r="R15" s="237">
        <f>1880</f>
        <v>1880</v>
      </c>
      <c r="S15" s="237"/>
      <c r="T15" s="237"/>
      <c r="U15" s="237"/>
      <c r="V15" s="237">
        <v>1676</v>
      </c>
      <c r="W15" s="237"/>
      <c r="X15" s="237"/>
      <c r="Y15" s="237"/>
      <c r="Z15" s="237"/>
      <c r="AA15" s="237"/>
      <c r="AB15" s="237"/>
      <c r="AC15" s="237">
        <v>2675</v>
      </c>
      <c r="AD15" s="237">
        <f>200</f>
        <v>200</v>
      </c>
      <c r="AE15" s="237">
        <v>100</v>
      </c>
      <c r="AF15" s="237"/>
      <c r="AG15" s="237"/>
      <c r="AH15" s="237"/>
      <c r="AI15" s="237"/>
      <c r="AJ15" s="237"/>
      <c r="AK15" s="237">
        <v>302</v>
      </c>
      <c r="AL15" s="237"/>
      <c r="AM15" s="237"/>
      <c r="AN15" s="237"/>
      <c r="AO15" s="237"/>
      <c r="AP15" s="237">
        <v>2</v>
      </c>
      <c r="AQ15" s="237">
        <f>35+831</f>
        <v>866</v>
      </c>
      <c r="AR15" s="237">
        <v>0</v>
      </c>
      <c r="AS15" s="237">
        <v>0</v>
      </c>
      <c r="AT15" s="237">
        <v>2647</v>
      </c>
      <c r="AU15" s="237">
        <v>0</v>
      </c>
      <c r="AV15" s="237">
        <v>0</v>
      </c>
      <c r="AW15" s="237">
        <v>0</v>
      </c>
      <c r="AX15" s="237">
        <v>0</v>
      </c>
      <c r="AY15" s="237">
        <v>0</v>
      </c>
      <c r="AZ15" s="237">
        <v>0</v>
      </c>
      <c r="BA15" s="237">
        <v>0</v>
      </c>
      <c r="BB15" s="237">
        <v>0</v>
      </c>
      <c r="BC15" s="237">
        <v>0</v>
      </c>
      <c r="BD15" s="237">
        <v>0</v>
      </c>
      <c r="BE15" s="237">
        <v>0</v>
      </c>
      <c r="BF15" s="237">
        <v>0</v>
      </c>
      <c r="BG15" s="237">
        <v>0</v>
      </c>
      <c r="BH15" s="237">
        <v>0</v>
      </c>
      <c r="BI15" s="238">
        <v>0</v>
      </c>
    </row>
    <row r="16" spans="1:61" ht="18.75" customHeight="1">
      <c r="A16" s="196" t="s">
        <v>565</v>
      </c>
      <c r="B16" s="235">
        <f t="shared" si="0"/>
        <v>1194</v>
      </c>
      <c r="C16" s="237">
        <v>403</v>
      </c>
      <c r="D16" s="237"/>
      <c r="E16" s="237"/>
      <c r="F16" s="237">
        <v>7</v>
      </c>
      <c r="G16" s="237">
        <v>742</v>
      </c>
      <c r="H16" s="237"/>
      <c r="I16" s="237"/>
      <c r="J16" s="237"/>
      <c r="K16" s="237">
        <v>40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>
        <v>2</v>
      </c>
      <c r="AM16" s="237"/>
      <c r="AN16" s="237"/>
      <c r="AO16" s="237"/>
      <c r="AP16" s="237"/>
      <c r="AQ16" s="237"/>
      <c r="AR16" s="237">
        <v>0</v>
      </c>
      <c r="AS16" s="237">
        <v>0</v>
      </c>
      <c r="AT16" s="237"/>
      <c r="AU16" s="237">
        <v>0</v>
      </c>
      <c r="AV16" s="237">
        <v>0</v>
      </c>
      <c r="AW16" s="237">
        <v>0</v>
      </c>
      <c r="AX16" s="237">
        <v>0</v>
      </c>
      <c r="AY16" s="237">
        <v>0</v>
      </c>
      <c r="AZ16" s="237">
        <v>0</v>
      </c>
      <c r="BA16" s="237">
        <v>0</v>
      </c>
      <c r="BB16" s="237">
        <v>0</v>
      </c>
      <c r="BC16" s="237">
        <v>0</v>
      </c>
      <c r="BD16" s="237">
        <v>0</v>
      </c>
      <c r="BE16" s="237">
        <v>0</v>
      </c>
      <c r="BF16" s="237">
        <v>0</v>
      </c>
      <c r="BG16" s="237">
        <v>0</v>
      </c>
      <c r="BH16" s="237">
        <v>0</v>
      </c>
      <c r="BI16" s="238">
        <v>0</v>
      </c>
    </row>
    <row r="17" spans="1:61" ht="18.75" customHeight="1">
      <c r="A17" s="196" t="s">
        <v>573</v>
      </c>
      <c r="B17" s="235">
        <f t="shared" si="0"/>
        <v>821</v>
      </c>
      <c r="C17" s="237">
        <v>129</v>
      </c>
      <c r="D17" s="237"/>
      <c r="E17" s="237"/>
      <c r="F17" s="237">
        <v>6</v>
      </c>
      <c r="G17" s="237">
        <v>5</v>
      </c>
      <c r="H17" s="237"/>
      <c r="I17" s="237"/>
      <c r="J17" s="237"/>
      <c r="K17" s="237"/>
      <c r="L17" s="237"/>
      <c r="M17" s="237"/>
      <c r="N17" s="237">
        <v>3</v>
      </c>
      <c r="O17" s="237"/>
      <c r="P17" s="237"/>
      <c r="Q17" s="237"/>
      <c r="R17" s="237">
        <v>300</v>
      </c>
      <c r="S17" s="237"/>
      <c r="T17" s="237"/>
      <c r="U17" s="237"/>
      <c r="V17" s="237">
        <v>300</v>
      </c>
      <c r="W17" s="237"/>
      <c r="X17" s="237"/>
      <c r="Y17" s="237"/>
      <c r="Z17" s="237"/>
      <c r="AA17" s="237"/>
      <c r="AB17" s="237"/>
      <c r="AC17" s="237">
        <v>63</v>
      </c>
      <c r="AD17" s="237">
        <f>15</f>
        <v>15</v>
      </c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>
        <v>0</v>
      </c>
      <c r="AS17" s="237">
        <v>0</v>
      </c>
      <c r="AT17" s="237"/>
      <c r="AU17" s="237">
        <v>0</v>
      </c>
      <c r="AV17" s="237">
        <v>0</v>
      </c>
      <c r="AW17" s="237">
        <v>0</v>
      </c>
      <c r="AX17" s="237">
        <v>0</v>
      </c>
      <c r="AY17" s="237">
        <v>0</v>
      </c>
      <c r="AZ17" s="237">
        <v>0</v>
      </c>
      <c r="BA17" s="237">
        <v>0</v>
      </c>
      <c r="BB17" s="237">
        <v>0</v>
      </c>
      <c r="BC17" s="237">
        <v>0</v>
      </c>
      <c r="BD17" s="237">
        <v>0</v>
      </c>
      <c r="BE17" s="237">
        <v>0</v>
      </c>
      <c r="BF17" s="237">
        <v>0</v>
      </c>
      <c r="BG17" s="237">
        <v>0</v>
      </c>
      <c r="BH17" s="237">
        <v>0</v>
      </c>
      <c r="BI17" s="238">
        <v>0</v>
      </c>
    </row>
    <row r="18" spans="1:61" ht="18.75" customHeight="1">
      <c r="A18" s="196" t="s">
        <v>566</v>
      </c>
      <c r="B18" s="235">
        <f t="shared" si="0"/>
        <v>334</v>
      </c>
      <c r="C18" s="237">
        <v>104</v>
      </c>
      <c r="D18" s="237"/>
      <c r="E18" s="237"/>
      <c r="F18" s="237">
        <v>4</v>
      </c>
      <c r="G18" s="237">
        <v>217</v>
      </c>
      <c r="H18" s="237"/>
      <c r="I18" s="237"/>
      <c r="J18" s="237"/>
      <c r="K18" s="237"/>
      <c r="L18" s="237"/>
      <c r="M18" s="237"/>
      <c r="N18" s="237"/>
      <c r="O18" s="237"/>
      <c r="P18" s="237">
        <v>6</v>
      </c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>
        <v>3</v>
      </c>
      <c r="AM18" s="237"/>
      <c r="AN18" s="237"/>
      <c r="AO18" s="237"/>
      <c r="AP18" s="237"/>
      <c r="AQ18" s="237"/>
      <c r="AR18" s="237">
        <v>0</v>
      </c>
      <c r="AS18" s="237">
        <v>0</v>
      </c>
      <c r="AT18" s="237"/>
      <c r="AU18" s="237">
        <v>0</v>
      </c>
      <c r="AV18" s="237">
        <v>0</v>
      </c>
      <c r="AW18" s="237">
        <v>0</v>
      </c>
      <c r="AX18" s="237">
        <v>0</v>
      </c>
      <c r="AY18" s="237">
        <v>0</v>
      </c>
      <c r="AZ18" s="237">
        <v>0</v>
      </c>
      <c r="BA18" s="237">
        <v>0</v>
      </c>
      <c r="BB18" s="237">
        <v>0</v>
      </c>
      <c r="BC18" s="237">
        <v>0</v>
      </c>
      <c r="BD18" s="237">
        <v>0</v>
      </c>
      <c r="BE18" s="237">
        <v>0</v>
      </c>
      <c r="BF18" s="237">
        <v>0</v>
      </c>
      <c r="BG18" s="237">
        <v>0</v>
      </c>
      <c r="BH18" s="237">
        <v>0</v>
      </c>
      <c r="BI18" s="238">
        <v>0</v>
      </c>
    </row>
    <row r="19" spans="1:61" ht="18.75" customHeight="1">
      <c r="A19" s="196" t="s">
        <v>1432</v>
      </c>
      <c r="B19" s="235">
        <f t="shared" si="0"/>
        <v>1048</v>
      </c>
      <c r="C19" s="237">
        <v>680</v>
      </c>
      <c r="D19" s="237"/>
      <c r="E19" s="237"/>
      <c r="F19" s="237">
        <v>28</v>
      </c>
      <c r="G19" s="237">
        <v>261</v>
      </c>
      <c r="H19" s="237"/>
      <c r="I19" s="237"/>
      <c r="J19" s="237"/>
      <c r="K19" s="237">
        <v>1</v>
      </c>
      <c r="L19" s="237">
        <v>1</v>
      </c>
      <c r="M19" s="237"/>
      <c r="N19" s="237">
        <v>4</v>
      </c>
      <c r="O19" s="237"/>
      <c r="P19" s="237"/>
      <c r="Q19" s="237"/>
      <c r="R19" s="237"/>
      <c r="S19" s="237"/>
      <c r="T19" s="237"/>
      <c r="U19" s="237">
        <v>50</v>
      </c>
      <c r="V19" s="237"/>
      <c r="W19" s="237"/>
      <c r="X19" s="237"/>
      <c r="Y19" s="237"/>
      <c r="Z19" s="237"/>
      <c r="AA19" s="237"/>
      <c r="AB19" s="237"/>
      <c r="AC19" s="237"/>
      <c r="AD19" s="237">
        <v>20</v>
      </c>
      <c r="AE19" s="237"/>
      <c r="AF19" s="237"/>
      <c r="AG19" s="237"/>
      <c r="AH19" s="237"/>
      <c r="AI19" s="237"/>
      <c r="AJ19" s="237"/>
      <c r="AK19" s="237"/>
      <c r="AL19" s="237">
        <v>3</v>
      </c>
      <c r="AM19" s="237"/>
      <c r="AN19" s="237"/>
      <c r="AO19" s="237"/>
      <c r="AP19" s="237"/>
      <c r="AQ19" s="237"/>
      <c r="AR19" s="237">
        <v>0</v>
      </c>
      <c r="AS19" s="237">
        <v>0</v>
      </c>
      <c r="AT19" s="237"/>
      <c r="AU19" s="237">
        <v>0</v>
      </c>
      <c r="AV19" s="237">
        <v>0</v>
      </c>
      <c r="AW19" s="237">
        <v>0</v>
      </c>
      <c r="AX19" s="237">
        <v>0</v>
      </c>
      <c r="AY19" s="237">
        <v>0</v>
      </c>
      <c r="AZ19" s="237">
        <v>0</v>
      </c>
      <c r="BA19" s="237">
        <v>0</v>
      </c>
      <c r="BB19" s="237">
        <v>0</v>
      </c>
      <c r="BC19" s="237">
        <v>0</v>
      </c>
      <c r="BD19" s="237">
        <v>0</v>
      </c>
      <c r="BE19" s="237">
        <v>0</v>
      </c>
      <c r="BF19" s="237">
        <v>0</v>
      </c>
      <c r="BG19" s="237">
        <v>0</v>
      </c>
      <c r="BH19" s="237">
        <v>0</v>
      </c>
      <c r="BI19" s="238">
        <v>0</v>
      </c>
    </row>
    <row r="20" spans="1:61" ht="18.75" customHeight="1">
      <c r="A20" s="196" t="s">
        <v>668</v>
      </c>
      <c r="B20" s="235">
        <f t="shared" si="0"/>
        <v>4815</v>
      </c>
      <c r="C20" s="237"/>
      <c r="D20" s="237"/>
      <c r="E20" s="237">
        <v>1940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>
        <v>2858</v>
      </c>
      <c r="AD20" s="237">
        <v>17</v>
      </c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>
        <v>0</v>
      </c>
      <c r="AS20" s="237">
        <v>0</v>
      </c>
      <c r="AT20" s="237"/>
      <c r="AU20" s="237">
        <v>0</v>
      </c>
      <c r="AV20" s="237">
        <v>0</v>
      </c>
      <c r="AW20" s="237">
        <v>0</v>
      </c>
      <c r="AX20" s="237">
        <v>0</v>
      </c>
      <c r="AY20" s="237">
        <v>0</v>
      </c>
      <c r="AZ20" s="237">
        <v>0</v>
      </c>
      <c r="BA20" s="237">
        <v>0</v>
      </c>
      <c r="BB20" s="237">
        <v>0</v>
      </c>
      <c r="BC20" s="237">
        <v>0</v>
      </c>
      <c r="BD20" s="237">
        <v>0</v>
      </c>
      <c r="BE20" s="237">
        <v>0</v>
      </c>
      <c r="BF20" s="237">
        <v>0</v>
      </c>
      <c r="BG20" s="237">
        <v>0</v>
      </c>
      <c r="BH20" s="237">
        <v>0</v>
      </c>
      <c r="BI20" s="238">
        <v>0</v>
      </c>
    </row>
    <row r="21" spans="1:61" ht="18.75" customHeight="1">
      <c r="A21" s="196" t="s">
        <v>669</v>
      </c>
      <c r="B21" s="235">
        <f t="shared" si="0"/>
        <v>197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>
        <v>98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>
        <v>88</v>
      </c>
      <c r="AD21" s="237">
        <v>7</v>
      </c>
      <c r="AE21" s="237"/>
      <c r="AF21" s="237"/>
      <c r="AG21" s="237"/>
      <c r="AH21" s="237"/>
      <c r="AI21" s="237"/>
      <c r="AJ21" s="237"/>
      <c r="AK21" s="237"/>
      <c r="AL21" s="237">
        <v>4</v>
      </c>
      <c r="AM21" s="237"/>
      <c r="AN21" s="237"/>
      <c r="AO21" s="237"/>
      <c r="AP21" s="237"/>
      <c r="AQ21" s="237"/>
      <c r="AR21" s="237">
        <v>0</v>
      </c>
      <c r="AS21" s="237">
        <v>0</v>
      </c>
      <c r="AT21" s="237"/>
      <c r="AU21" s="237">
        <v>0</v>
      </c>
      <c r="AV21" s="237">
        <v>0</v>
      </c>
      <c r="AW21" s="237">
        <v>0</v>
      </c>
      <c r="AX21" s="237">
        <v>0</v>
      </c>
      <c r="AY21" s="237">
        <v>0</v>
      </c>
      <c r="AZ21" s="237">
        <v>0</v>
      </c>
      <c r="BA21" s="237">
        <v>0</v>
      </c>
      <c r="BB21" s="237">
        <v>0</v>
      </c>
      <c r="BC21" s="237">
        <v>0</v>
      </c>
      <c r="BD21" s="237">
        <v>0</v>
      </c>
      <c r="BE21" s="237">
        <v>0</v>
      </c>
      <c r="BF21" s="237">
        <v>0</v>
      </c>
      <c r="BG21" s="237">
        <v>0</v>
      </c>
      <c r="BH21" s="237">
        <v>0</v>
      </c>
      <c r="BI21" s="238">
        <v>0</v>
      </c>
    </row>
    <row r="22" spans="1:61" ht="18.75" customHeight="1">
      <c r="A22" s="196" t="s">
        <v>1438</v>
      </c>
      <c r="B22" s="235">
        <f t="shared" si="0"/>
        <v>744</v>
      </c>
      <c r="C22" s="237">
        <v>272</v>
      </c>
      <c r="D22" s="237"/>
      <c r="E22" s="237"/>
      <c r="F22" s="237">
        <v>5</v>
      </c>
      <c r="G22" s="237">
        <f>252+82</f>
        <v>334</v>
      </c>
      <c r="H22" s="237"/>
      <c r="I22" s="237"/>
      <c r="J22" s="237">
        <v>30</v>
      </c>
      <c r="K22" s="237"/>
      <c r="L22" s="237">
        <v>1</v>
      </c>
      <c r="M22" s="237"/>
      <c r="N22" s="237">
        <v>4</v>
      </c>
      <c r="O22" s="237"/>
      <c r="P22" s="237">
        <v>98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8"/>
    </row>
    <row r="23" spans="1:61" ht="18.75" customHeight="1">
      <c r="A23" s="196" t="s">
        <v>1439</v>
      </c>
      <c r="B23" s="235">
        <f t="shared" si="0"/>
        <v>200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>
        <v>0</v>
      </c>
      <c r="AS23" s="237">
        <v>0</v>
      </c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>
        <v>200</v>
      </c>
      <c r="BF23" s="237"/>
      <c r="BG23" s="237"/>
      <c r="BH23" s="237"/>
      <c r="BI23" s="238"/>
    </row>
    <row r="24" spans="1:61" ht="18.75" customHeight="1">
      <c r="A24" s="196" t="s">
        <v>1440</v>
      </c>
      <c r="B24" s="235">
        <f t="shared" si="0"/>
        <v>100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>
        <v>0</v>
      </c>
      <c r="AS24" s="237">
        <v>0</v>
      </c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8">
        <v>100</v>
      </c>
    </row>
    <row r="25" spans="1:61" ht="18.75" customHeight="1">
      <c r="A25" s="196" t="s">
        <v>1441</v>
      </c>
      <c r="B25" s="235">
        <f t="shared" si="0"/>
        <v>8000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>
        <v>0</v>
      </c>
      <c r="AS25" s="237">
        <v>0</v>
      </c>
      <c r="AT25" s="237"/>
      <c r="AU25" s="237">
        <v>8000</v>
      </c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8"/>
    </row>
    <row r="26" spans="1:61" ht="18.75" customHeight="1" thickBot="1">
      <c r="A26" s="197" t="s">
        <v>412</v>
      </c>
      <c r="B26" s="239">
        <f>SUM(B5:B25)</f>
        <v>122255</v>
      </c>
      <c r="C26" s="239">
        <f>SUM(C5:C25)</f>
        <v>17330</v>
      </c>
      <c r="D26" s="239">
        <f aca="true" t="shared" si="1" ref="D26:BI26">SUM(D5:D25)</f>
        <v>12485</v>
      </c>
      <c r="E26" s="239">
        <f t="shared" si="1"/>
        <v>1940</v>
      </c>
      <c r="F26" s="239">
        <f t="shared" si="1"/>
        <v>1569</v>
      </c>
      <c r="G26" s="239">
        <f t="shared" si="1"/>
        <v>5499</v>
      </c>
      <c r="H26" s="239">
        <f t="shared" si="1"/>
        <v>155</v>
      </c>
      <c r="I26" s="239">
        <f t="shared" si="1"/>
        <v>7</v>
      </c>
      <c r="J26" s="239">
        <f t="shared" si="1"/>
        <v>134</v>
      </c>
      <c r="K26" s="239">
        <f t="shared" si="1"/>
        <v>234</v>
      </c>
      <c r="L26" s="239">
        <f t="shared" si="1"/>
        <v>42</v>
      </c>
      <c r="M26" s="239">
        <f t="shared" si="1"/>
        <v>5</v>
      </c>
      <c r="N26" s="239">
        <f t="shared" si="1"/>
        <v>475</v>
      </c>
      <c r="O26" s="239">
        <f t="shared" si="1"/>
        <v>269</v>
      </c>
      <c r="P26" s="239">
        <f t="shared" si="1"/>
        <v>6153</v>
      </c>
      <c r="Q26" s="239">
        <f t="shared" si="1"/>
        <v>0</v>
      </c>
      <c r="R26" s="239">
        <f t="shared" si="1"/>
        <v>2299</v>
      </c>
      <c r="S26" s="239">
        <f t="shared" si="1"/>
        <v>0</v>
      </c>
      <c r="T26" s="239">
        <f t="shared" si="1"/>
        <v>0</v>
      </c>
      <c r="U26" s="239">
        <f t="shared" si="1"/>
        <v>350</v>
      </c>
      <c r="V26" s="239">
        <f t="shared" si="1"/>
        <v>2796</v>
      </c>
      <c r="W26" s="239">
        <f t="shared" si="1"/>
        <v>0</v>
      </c>
      <c r="X26" s="239">
        <f t="shared" si="1"/>
        <v>0</v>
      </c>
      <c r="Y26" s="239">
        <f t="shared" si="1"/>
        <v>0</v>
      </c>
      <c r="Z26" s="239">
        <f t="shared" si="1"/>
        <v>0</v>
      </c>
      <c r="AA26" s="239">
        <f t="shared" si="1"/>
        <v>0</v>
      </c>
      <c r="AB26" s="239">
        <f t="shared" si="1"/>
        <v>0</v>
      </c>
      <c r="AC26" s="239">
        <f t="shared" si="1"/>
        <v>43120</v>
      </c>
      <c r="AD26" s="239">
        <f t="shared" si="1"/>
        <v>2884</v>
      </c>
      <c r="AE26" s="239">
        <f t="shared" si="1"/>
        <v>1030</v>
      </c>
      <c r="AF26" s="239">
        <f t="shared" si="1"/>
        <v>0</v>
      </c>
      <c r="AG26" s="239">
        <f t="shared" si="1"/>
        <v>0</v>
      </c>
      <c r="AH26" s="239">
        <f t="shared" si="1"/>
        <v>0</v>
      </c>
      <c r="AI26" s="239">
        <f t="shared" si="1"/>
        <v>0</v>
      </c>
      <c r="AJ26" s="239">
        <f t="shared" si="1"/>
        <v>0</v>
      </c>
      <c r="AK26" s="239"/>
      <c r="AL26" s="239">
        <f t="shared" si="1"/>
        <v>8009</v>
      </c>
      <c r="AM26" s="239">
        <f t="shared" si="1"/>
        <v>50</v>
      </c>
      <c r="AN26" s="239">
        <f t="shared" si="1"/>
        <v>0</v>
      </c>
      <c r="AO26" s="239"/>
      <c r="AP26" s="239">
        <f t="shared" si="1"/>
        <v>126</v>
      </c>
      <c r="AQ26" s="239">
        <f t="shared" si="1"/>
        <v>4015</v>
      </c>
      <c r="AR26" s="239">
        <f t="shared" si="1"/>
        <v>0</v>
      </c>
      <c r="AS26" s="239">
        <f t="shared" si="1"/>
        <v>0</v>
      </c>
      <c r="AT26" s="239">
        <f t="shared" si="1"/>
        <v>2677</v>
      </c>
      <c r="AU26" s="239">
        <f t="shared" si="1"/>
        <v>8000</v>
      </c>
      <c r="AV26" s="239">
        <f t="shared" si="1"/>
        <v>0</v>
      </c>
      <c r="AW26" s="239">
        <f t="shared" si="1"/>
        <v>0</v>
      </c>
      <c r="AX26" s="239">
        <f t="shared" si="1"/>
        <v>0</v>
      </c>
      <c r="AY26" s="239">
        <f t="shared" si="1"/>
        <v>0</v>
      </c>
      <c r="AZ26" s="239">
        <f t="shared" si="1"/>
        <v>0</v>
      </c>
      <c r="BA26" s="239">
        <f t="shared" si="1"/>
        <v>0</v>
      </c>
      <c r="BB26" s="239">
        <f t="shared" si="1"/>
        <v>0</v>
      </c>
      <c r="BC26" s="239">
        <f t="shared" si="1"/>
        <v>0</v>
      </c>
      <c r="BD26" s="239">
        <f t="shared" si="1"/>
        <v>0</v>
      </c>
      <c r="BE26" s="239">
        <f t="shared" si="1"/>
        <v>200</v>
      </c>
      <c r="BF26" s="239">
        <f t="shared" si="1"/>
        <v>0</v>
      </c>
      <c r="BG26" s="239">
        <f t="shared" si="1"/>
        <v>0</v>
      </c>
      <c r="BH26" s="239">
        <f t="shared" si="1"/>
        <v>0</v>
      </c>
      <c r="BI26" s="239">
        <f t="shared" si="1"/>
        <v>100</v>
      </c>
    </row>
    <row r="27" ht="15" thickTop="1"/>
  </sheetData>
  <sheetProtection/>
  <mergeCells count="22">
    <mergeCell ref="AY3:AZ3"/>
    <mergeCell ref="BA3:BD3"/>
    <mergeCell ref="BF3:BI3"/>
    <mergeCell ref="W3:AB3"/>
    <mergeCell ref="AC3:AD3"/>
    <mergeCell ref="AF3:AH3"/>
    <mergeCell ref="AI3:AJ3"/>
    <mergeCell ref="AL3:AQ3"/>
    <mergeCell ref="AR3:AS3"/>
    <mergeCell ref="A3:A4"/>
    <mergeCell ref="B3:B4"/>
    <mergeCell ref="C3:F3"/>
    <mergeCell ref="G3:M3"/>
    <mergeCell ref="N3:P3"/>
    <mergeCell ref="Q3:V3"/>
    <mergeCell ref="B1:L1"/>
    <mergeCell ref="N1:AK1"/>
    <mergeCell ref="AL1:BI1"/>
    <mergeCell ref="L2:M2"/>
    <mergeCell ref="V2:AD2"/>
    <mergeCell ref="AE2:AK2"/>
    <mergeCell ref="BE2:BI2"/>
  </mergeCells>
  <printOptions horizontalCentered="1"/>
  <pageMargins left="0.7086614173228347" right="0.1968503937007874" top="0.7480314960629921" bottom="0.4724409448818898" header="0.5118110236220472" footer="0.2362204724409449"/>
  <pageSetup firstPageNumber="26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C000"/>
  </sheetPr>
  <dimension ref="A1:D27"/>
  <sheetViews>
    <sheetView zoomScalePageLayoutView="0" workbookViewId="0" topLeftCell="A1">
      <selection activeCell="A1" sqref="A1:D1"/>
    </sheetView>
  </sheetViews>
  <sheetFormatPr defaultColWidth="9.125" defaultRowHeight="14.25"/>
  <cols>
    <col min="1" max="1" width="36.50390625" style="19" customWidth="1"/>
    <col min="2" max="2" width="23.625" style="19" customWidth="1"/>
    <col min="3" max="3" width="49.75390625" style="19" customWidth="1"/>
    <col min="4" max="4" width="23.625" style="19" customWidth="1"/>
    <col min="5" max="16384" width="9.125" style="19" customWidth="1"/>
  </cols>
  <sheetData>
    <row r="1" spans="1:4" ht="27.75" customHeight="1">
      <c r="A1" s="390" t="s">
        <v>1712</v>
      </c>
      <c r="B1" s="390"/>
      <c r="C1" s="390"/>
      <c r="D1" s="390"/>
    </row>
    <row r="2" spans="1:4" ht="19.5" customHeight="1" thickBot="1">
      <c r="A2" s="20"/>
      <c r="B2" s="20"/>
      <c r="C2" s="20"/>
      <c r="D2" s="337" t="s">
        <v>1565</v>
      </c>
    </row>
    <row r="3" spans="1:4" ht="17.25" customHeight="1" thickTop="1">
      <c r="A3" s="391" t="s">
        <v>794</v>
      </c>
      <c r="B3" s="392"/>
      <c r="C3" s="392" t="s">
        <v>795</v>
      </c>
      <c r="D3" s="393"/>
    </row>
    <row r="4" spans="1:4" ht="17.25" customHeight="1">
      <c r="A4" s="174" t="s">
        <v>796</v>
      </c>
      <c r="B4" s="175" t="s">
        <v>102</v>
      </c>
      <c r="C4" s="175" t="s">
        <v>796</v>
      </c>
      <c r="D4" s="176" t="s">
        <v>790</v>
      </c>
    </row>
    <row r="5" spans="1:4" ht="17.25" customHeight="1">
      <c r="A5" s="187" t="s">
        <v>123</v>
      </c>
      <c r="B5" s="177">
        <v>16800</v>
      </c>
      <c r="C5" s="178" t="s">
        <v>124</v>
      </c>
      <c r="D5" s="179">
        <f>B27-D6</f>
        <v>225914</v>
      </c>
    </row>
    <row r="6" spans="1:4" ht="17.25" customHeight="1">
      <c r="A6" s="187" t="s">
        <v>103</v>
      </c>
      <c r="B6" s="169">
        <f>SUM(B7,B12,B25)</f>
        <v>207625</v>
      </c>
      <c r="C6" s="178" t="s">
        <v>125</v>
      </c>
      <c r="D6" s="180">
        <f>SUM(D7:D21)</f>
        <v>3572</v>
      </c>
    </row>
    <row r="7" spans="1:4" ht="17.25" customHeight="1">
      <c r="A7" s="187" t="s">
        <v>104</v>
      </c>
      <c r="B7" s="169">
        <f>B8+B9+B10+B11</f>
        <v>2439</v>
      </c>
      <c r="C7" s="178" t="s">
        <v>1469</v>
      </c>
      <c r="D7" s="180">
        <v>119</v>
      </c>
    </row>
    <row r="8" spans="1:4" ht="17.25" customHeight="1">
      <c r="A8" s="187" t="s">
        <v>106</v>
      </c>
      <c r="B8" s="169">
        <v>397</v>
      </c>
      <c r="C8" s="178" t="s">
        <v>126</v>
      </c>
      <c r="D8" s="179">
        <v>177</v>
      </c>
    </row>
    <row r="9" spans="1:4" ht="17.25" customHeight="1">
      <c r="A9" s="187" t="s">
        <v>105</v>
      </c>
      <c r="B9" s="169">
        <v>1722</v>
      </c>
      <c r="C9" s="178" t="s">
        <v>1470</v>
      </c>
      <c r="D9" s="180">
        <v>23</v>
      </c>
    </row>
    <row r="10" spans="1:4" ht="17.25" customHeight="1">
      <c r="A10" s="187" t="s">
        <v>107</v>
      </c>
      <c r="B10" s="169">
        <v>146</v>
      </c>
      <c r="C10" s="178" t="s">
        <v>1471</v>
      </c>
      <c r="D10" s="180">
        <v>9</v>
      </c>
    </row>
    <row r="11" spans="1:4" ht="17.25" customHeight="1">
      <c r="A11" s="187" t="s">
        <v>108</v>
      </c>
      <c r="B11" s="169">
        <v>174</v>
      </c>
      <c r="C11" s="178" t="s">
        <v>1472</v>
      </c>
      <c r="D11" s="180">
        <v>5</v>
      </c>
    </row>
    <row r="12" spans="1:4" ht="17.25" customHeight="1">
      <c r="A12" s="187" t="s">
        <v>109</v>
      </c>
      <c r="B12" s="177">
        <f>SUM(B13:B24)</f>
        <v>101527</v>
      </c>
      <c r="C12" s="178" t="s">
        <v>1473</v>
      </c>
      <c r="D12" s="180">
        <v>11</v>
      </c>
    </row>
    <row r="13" spans="1:4" ht="17.25" customHeight="1">
      <c r="A13" s="187" t="s">
        <v>110</v>
      </c>
      <c r="B13" s="177">
        <v>570</v>
      </c>
      <c r="C13" s="178" t="s">
        <v>1474</v>
      </c>
      <c r="D13" s="180">
        <v>4</v>
      </c>
    </row>
    <row r="14" spans="1:4" ht="17.25" customHeight="1">
      <c r="A14" s="187" t="s">
        <v>111</v>
      </c>
      <c r="B14" s="177">
        <v>72265</v>
      </c>
      <c r="C14" s="178" t="s">
        <v>1475</v>
      </c>
      <c r="D14" s="180">
        <v>182</v>
      </c>
    </row>
    <row r="15" spans="1:4" ht="17.25" customHeight="1">
      <c r="A15" s="187" t="s">
        <v>112</v>
      </c>
      <c r="B15" s="177">
        <v>6074</v>
      </c>
      <c r="C15" s="185" t="s">
        <v>1476</v>
      </c>
      <c r="D15" s="186">
        <v>23</v>
      </c>
    </row>
    <row r="16" spans="1:4" ht="17.25" customHeight="1">
      <c r="A16" s="187" t="s">
        <v>113</v>
      </c>
      <c r="B16" s="169">
        <v>6796</v>
      </c>
      <c r="C16" s="185" t="s">
        <v>1477</v>
      </c>
      <c r="D16" s="186">
        <v>459</v>
      </c>
    </row>
    <row r="17" spans="1:4" ht="17.25" customHeight="1">
      <c r="A17" s="188" t="s">
        <v>114</v>
      </c>
      <c r="B17" s="184">
        <v>1167</v>
      </c>
      <c r="C17" s="185" t="s">
        <v>1478</v>
      </c>
      <c r="D17" s="186">
        <v>6</v>
      </c>
    </row>
    <row r="18" spans="1:4" ht="17.25" customHeight="1">
      <c r="A18" s="188" t="s">
        <v>115</v>
      </c>
      <c r="B18" s="184">
        <v>1147</v>
      </c>
      <c r="C18" s="185" t="s">
        <v>1479</v>
      </c>
      <c r="D18" s="186">
        <v>2237</v>
      </c>
    </row>
    <row r="19" spans="1:4" ht="17.25" customHeight="1">
      <c r="A19" s="188" t="s">
        <v>121</v>
      </c>
      <c r="B19" s="184">
        <v>8959</v>
      </c>
      <c r="C19" s="185" t="s">
        <v>1480</v>
      </c>
      <c r="D19" s="186">
        <v>298</v>
      </c>
    </row>
    <row r="20" spans="1:4" ht="17.25" customHeight="1">
      <c r="A20" s="188" t="s">
        <v>116</v>
      </c>
      <c r="B20" s="184">
        <v>1000</v>
      </c>
      <c r="C20" s="185" t="s">
        <v>1481</v>
      </c>
      <c r="D20" s="186">
        <v>7</v>
      </c>
    </row>
    <row r="21" spans="1:4" ht="17.25" customHeight="1">
      <c r="A21" s="188" t="s">
        <v>117</v>
      </c>
      <c r="B21" s="184">
        <v>691</v>
      </c>
      <c r="C21" s="185" t="s">
        <v>1482</v>
      </c>
      <c r="D21" s="186">
        <v>12</v>
      </c>
    </row>
    <row r="22" spans="1:4" ht="17.25" customHeight="1">
      <c r="A22" s="188" t="s">
        <v>118</v>
      </c>
      <c r="B22" s="184">
        <v>806</v>
      </c>
      <c r="C22" s="185"/>
      <c r="D22" s="186"/>
    </row>
    <row r="23" spans="1:4" ht="17.25" customHeight="1">
      <c r="A23" s="188" t="s">
        <v>119</v>
      </c>
      <c r="B23" s="184">
        <v>52</v>
      </c>
      <c r="C23" s="185"/>
      <c r="D23" s="186"/>
    </row>
    <row r="24" spans="1:4" ht="17.25" customHeight="1">
      <c r="A24" s="188" t="s">
        <v>120</v>
      </c>
      <c r="B24" s="184">
        <v>2000</v>
      </c>
      <c r="C24" s="185"/>
      <c r="D24" s="186"/>
    </row>
    <row r="25" spans="1:4" ht="17.25" customHeight="1">
      <c r="A25" s="188" t="s">
        <v>122</v>
      </c>
      <c r="B25" s="184">
        <v>103659</v>
      </c>
      <c r="C25" s="178"/>
      <c r="D25" s="180"/>
    </row>
    <row r="26" spans="1:4" ht="17.25" customHeight="1">
      <c r="A26" s="188" t="s">
        <v>1468</v>
      </c>
      <c r="B26" s="184">
        <v>5061</v>
      </c>
      <c r="C26" s="185"/>
      <c r="D26" s="186"/>
    </row>
    <row r="27" spans="1:4" ht="17.25" customHeight="1" thickBot="1">
      <c r="A27" s="181" t="s">
        <v>797</v>
      </c>
      <c r="B27" s="170">
        <f>B5+B6+B26</f>
        <v>229486</v>
      </c>
      <c r="C27" s="182" t="s">
        <v>798</v>
      </c>
      <c r="D27" s="183">
        <f>D25+D6+D5</f>
        <v>229486</v>
      </c>
    </row>
    <row r="28" ht="19.5" customHeight="1" thickTop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3">
    <mergeCell ref="A1:D1"/>
    <mergeCell ref="A3:B3"/>
    <mergeCell ref="C3:D3"/>
  </mergeCells>
  <printOptions/>
  <pageMargins left="0.7480314960629921" right="0.35433070866141736" top="0.7480314960629921" bottom="0.7480314960629921" header="0.31496062992125984" footer="0.31496062992125984"/>
  <pageSetup firstPageNumber="31" useFirstPageNumber="1" horizontalDpi="600" verticalDpi="600" orientation="landscape" paperSize="9" scale="95" r:id="rId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rgb="FFFFC000"/>
  </sheetPr>
  <dimension ref="A1:D1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0.625" style="443" customWidth="1"/>
    <col min="2" max="4" width="15.625" style="443" customWidth="1"/>
    <col min="5" max="16384" width="9.00390625" style="443" customWidth="1"/>
  </cols>
  <sheetData>
    <row r="1" ht="14.25">
      <c r="A1" s="457"/>
    </row>
    <row r="2" spans="1:4" ht="24">
      <c r="A2" s="458" t="s">
        <v>1713</v>
      </c>
      <c r="B2" s="458"/>
      <c r="C2" s="458"/>
      <c r="D2" s="458"/>
    </row>
    <row r="3" spans="2:4" ht="14.25">
      <c r="B3" s="459"/>
      <c r="C3" s="459"/>
      <c r="D3" s="460" t="s">
        <v>1673</v>
      </c>
    </row>
    <row r="4" spans="1:4" s="462" customFormat="1" ht="31.5" customHeight="1">
      <c r="A4" s="435" t="s">
        <v>1674</v>
      </c>
      <c r="B4" s="461" t="s">
        <v>1694</v>
      </c>
      <c r="C4" s="435" t="s">
        <v>1676</v>
      </c>
      <c r="D4" s="461" t="s">
        <v>1694</v>
      </c>
    </row>
    <row r="5" spans="1:4" s="462" customFormat="1" ht="31.5" customHeight="1">
      <c r="A5" s="463" t="s">
        <v>1677</v>
      </c>
      <c r="B5" s="464"/>
      <c r="C5" s="465" t="s">
        <v>1678</v>
      </c>
      <c r="D5" s="466">
        <v>1772</v>
      </c>
    </row>
    <row r="6" spans="1:4" s="462" customFormat="1" ht="31.5" customHeight="1">
      <c r="A6" s="463" t="s">
        <v>1679</v>
      </c>
      <c r="B6" s="463">
        <v>9328</v>
      </c>
      <c r="C6" s="465" t="s">
        <v>1680</v>
      </c>
      <c r="D6" s="466">
        <v>1038</v>
      </c>
    </row>
    <row r="7" spans="1:4" s="462" customFormat="1" ht="31.5" customHeight="1">
      <c r="A7" s="464" t="s">
        <v>1681</v>
      </c>
      <c r="B7" s="464">
        <v>8227</v>
      </c>
      <c r="C7" s="465" t="s">
        <v>1682</v>
      </c>
      <c r="D7" s="466">
        <v>827</v>
      </c>
    </row>
    <row r="8" spans="1:4" s="462" customFormat="1" ht="31.5" customHeight="1">
      <c r="A8" s="464" t="s">
        <v>1683</v>
      </c>
      <c r="B8" s="464">
        <v>1167</v>
      </c>
      <c r="C8" s="465" t="s">
        <v>1684</v>
      </c>
      <c r="D8" s="466">
        <v>585</v>
      </c>
    </row>
    <row r="9" spans="1:4" s="462" customFormat="1" ht="31.5" customHeight="1">
      <c r="A9" s="464"/>
      <c r="B9" s="464"/>
      <c r="C9" s="465" t="s">
        <v>1685</v>
      </c>
      <c r="D9" s="466">
        <v>511</v>
      </c>
    </row>
    <row r="10" spans="2:4" s="462" customFormat="1" ht="31.5" customHeight="1">
      <c r="B10" s="464"/>
      <c r="C10" s="465" t="s">
        <v>1686</v>
      </c>
      <c r="D10" s="466">
        <v>675</v>
      </c>
    </row>
    <row r="11" spans="1:4" s="462" customFormat="1" ht="31.5" customHeight="1">
      <c r="A11" s="464"/>
      <c r="B11" s="464"/>
      <c r="C11" s="465" t="s">
        <v>1687</v>
      </c>
      <c r="D11" s="466">
        <v>644</v>
      </c>
    </row>
    <row r="12" spans="1:4" s="462" customFormat="1" ht="31.5" customHeight="1">
      <c r="A12" s="464"/>
      <c r="B12" s="464"/>
      <c r="C12" s="465" t="s">
        <v>1688</v>
      </c>
      <c r="D12" s="466">
        <v>551</v>
      </c>
    </row>
    <row r="13" spans="1:4" s="462" customFormat="1" ht="31.5" customHeight="1">
      <c r="A13" s="464"/>
      <c r="B13" s="464"/>
      <c r="C13" s="465" t="s">
        <v>1689</v>
      </c>
      <c r="D13" s="466">
        <v>826</v>
      </c>
    </row>
    <row r="14" spans="1:4" s="462" customFormat="1" ht="31.5" customHeight="1">
      <c r="A14" s="464"/>
      <c r="B14" s="464"/>
      <c r="C14" s="465" t="s">
        <v>1690</v>
      </c>
      <c r="D14" s="466">
        <v>824</v>
      </c>
    </row>
    <row r="15" spans="1:4" s="462" customFormat="1" ht="31.5" customHeight="1">
      <c r="A15" s="463" t="s">
        <v>1691</v>
      </c>
      <c r="B15" s="464"/>
      <c r="C15" s="465" t="s">
        <v>1692</v>
      </c>
      <c r="D15" s="466">
        <v>552</v>
      </c>
    </row>
    <row r="16" spans="1:4" s="462" customFormat="1" ht="31.5" customHeight="1">
      <c r="A16" s="464"/>
      <c r="B16" s="464"/>
      <c r="C16" s="465" t="s">
        <v>1693</v>
      </c>
      <c r="D16" s="466">
        <v>589</v>
      </c>
    </row>
    <row r="17" spans="1:4" s="462" customFormat="1" ht="31.5" customHeight="1" thickBot="1">
      <c r="A17" s="464"/>
      <c r="B17" s="464"/>
      <c r="C17" s="467" t="s">
        <v>644</v>
      </c>
      <c r="D17" s="468">
        <f>SUM(D5:D16)</f>
        <v>9394</v>
      </c>
    </row>
    <row r="18" ht="15" thickTop="1"/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1:P14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4" width="9.00390625" style="443" customWidth="1"/>
    <col min="15" max="15" width="11.625" style="443" bestFit="1" customWidth="1"/>
    <col min="16" max="16384" width="9.00390625" style="443" customWidth="1"/>
  </cols>
  <sheetData>
    <row r="1" spans="1:4" ht="15.75">
      <c r="A1" s="441"/>
      <c r="B1" s="442"/>
      <c r="C1" s="442"/>
      <c r="D1" s="442"/>
    </row>
    <row r="2" spans="1:16" ht="27">
      <c r="A2" s="444" t="s">
        <v>1714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5.75">
      <c r="A3" s="445"/>
      <c r="B3" s="446"/>
      <c r="C3" s="446"/>
      <c r="D3" s="445"/>
      <c r="O3" s="447" t="s">
        <v>127</v>
      </c>
      <c r="P3" s="447"/>
    </row>
    <row r="4" spans="1:16" ht="14.25" customHeight="1">
      <c r="A4" s="448" t="s">
        <v>1486</v>
      </c>
      <c r="B4" s="449" t="s">
        <v>1695</v>
      </c>
      <c r="C4" s="449"/>
      <c r="D4" s="449"/>
      <c r="E4" s="449"/>
      <c r="F4" s="449"/>
      <c r="G4" s="449" t="s">
        <v>1666</v>
      </c>
      <c r="H4" s="449"/>
      <c r="I4" s="449"/>
      <c r="J4" s="449"/>
      <c r="K4" s="449"/>
      <c r="L4" s="449" t="s">
        <v>924</v>
      </c>
      <c r="M4" s="449"/>
      <c r="N4" s="449"/>
      <c r="O4" s="449"/>
      <c r="P4" s="449"/>
    </row>
    <row r="5" spans="1:16" ht="40.5">
      <c r="A5" s="448"/>
      <c r="B5" s="450" t="s">
        <v>1667</v>
      </c>
      <c r="C5" s="162" t="s">
        <v>1668</v>
      </c>
      <c r="D5" s="162" t="s">
        <v>1669</v>
      </c>
      <c r="E5" s="162" t="s">
        <v>1670</v>
      </c>
      <c r="F5" s="162" t="s">
        <v>1671</v>
      </c>
      <c r="G5" s="162" t="s">
        <v>1667</v>
      </c>
      <c r="H5" s="162" t="s">
        <v>1668</v>
      </c>
      <c r="I5" s="162" t="s">
        <v>1669</v>
      </c>
      <c r="J5" s="162" t="s">
        <v>1670</v>
      </c>
      <c r="K5" s="162" t="s">
        <v>1671</v>
      </c>
      <c r="L5" s="162" t="s">
        <v>1667</v>
      </c>
      <c r="M5" s="162" t="s">
        <v>1668</v>
      </c>
      <c r="N5" s="162" t="s">
        <v>1669</v>
      </c>
      <c r="O5" s="162" t="s">
        <v>1670</v>
      </c>
      <c r="P5" s="162" t="s">
        <v>1671</v>
      </c>
    </row>
    <row r="6" spans="1:16" s="453" customFormat="1" ht="14.25">
      <c r="A6" s="451" t="s">
        <v>1672</v>
      </c>
      <c r="B6" s="451">
        <f>E6+F6+C6</f>
        <v>691.48</v>
      </c>
      <c r="C6" s="451">
        <v>5</v>
      </c>
      <c r="D6" s="451"/>
      <c r="E6" s="451">
        <v>582.6</v>
      </c>
      <c r="F6" s="451">
        <v>103.88</v>
      </c>
      <c r="G6" s="451">
        <v>831.4</v>
      </c>
      <c r="H6" s="451">
        <v>5</v>
      </c>
      <c r="I6" s="451"/>
      <c r="J6" s="451">
        <v>712</v>
      </c>
      <c r="K6" s="451">
        <v>114.4</v>
      </c>
      <c r="L6" s="452">
        <f>(B6-G6)*100%/G6</f>
        <v>-0.16829444310801053</v>
      </c>
      <c r="M6" s="452"/>
      <c r="N6" s="452"/>
      <c r="O6" s="452">
        <f>(E6-J6)*100%/J6</f>
        <v>-0.18174157303370783</v>
      </c>
      <c r="P6" s="452">
        <f>(F6-K6)*100%/K6</f>
        <v>-0.09195804195804204</v>
      </c>
    </row>
    <row r="7" spans="1:16" s="455" customFormat="1" ht="14.25">
      <c r="A7" s="454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spans="1:16" s="455" customFormat="1" ht="14.25">
      <c r="A8" s="454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</row>
    <row r="9" spans="1:16" s="455" customFormat="1" ht="14.25">
      <c r="A9" s="454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</row>
    <row r="14" ht="14.25">
      <c r="D14" s="456"/>
    </row>
  </sheetData>
  <sheetProtection/>
  <mergeCells count="6">
    <mergeCell ref="A2:P2"/>
    <mergeCell ref="O3:P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L9"/>
  <sheetViews>
    <sheetView zoomScalePageLayoutView="0" workbookViewId="0" topLeftCell="A1">
      <selection activeCell="A1" sqref="A1:G1"/>
    </sheetView>
  </sheetViews>
  <sheetFormatPr defaultColWidth="7.875" defaultRowHeight="14.25"/>
  <cols>
    <col min="1" max="1" width="28.75390625" style="8" customWidth="1"/>
    <col min="2" max="4" width="12.50390625" style="8" customWidth="1"/>
    <col min="5" max="5" width="13.75390625" style="8" customWidth="1"/>
    <col min="6" max="6" width="16.125" style="8" customWidth="1"/>
    <col min="7" max="7" width="30.875" style="8" customWidth="1"/>
    <col min="8" max="8" width="9.625" style="8" bestFit="1" customWidth="1"/>
    <col min="9" max="16384" width="7.875" style="8" customWidth="1"/>
  </cols>
  <sheetData>
    <row r="1" spans="1:7" ht="39" customHeight="1">
      <c r="A1" s="344" t="s">
        <v>1716</v>
      </c>
      <c r="B1" s="344"/>
      <c r="C1" s="344"/>
      <c r="D1" s="344"/>
      <c r="E1" s="344"/>
      <c r="F1" s="344"/>
      <c r="G1" s="344"/>
    </row>
    <row r="2" spans="1:7" s="9" customFormat="1" ht="19.5" customHeight="1" thickBot="1">
      <c r="A2" s="126"/>
      <c r="B2" s="127"/>
      <c r="C2" s="127"/>
      <c r="D2" s="127"/>
      <c r="E2" s="128"/>
      <c r="F2" s="128"/>
      <c r="G2" s="249" t="s">
        <v>1370</v>
      </c>
    </row>
    <row r="3" spans="1:7" s="18" customFormat="1" ht="35.25" customHeight="1" thickTop="1">
      <c r="A3" s="63" t="s">
        <v>787</v>
      </c>
      <c r="B3" s="35" t="s">
        <v>1483</v>
      </c>
      <c r="C3" s="35" t="s">
        <v>1484</v>
      </c>
      <c r="D3" s="35" t="s">
        <v>1485</v>
      </c>
      <c r="E3" s="35" t="s">
        <v>926</v>
      </c>
      <c r="F3" s="35" t="s">
        <v>925</v>
      </c>
      <c r="G3" s="38" t="s">
        <v>683</v>
      </c>
    </row>
    <row r="4" spans="1:7" s="11" customFormat="1" ht="37.5" customHeight="1">
      <c r="A4" s="28" t="s">
        <v>1505</v>
      </c>
      <c r="B4" s="123">
        <v>402</v>
      </c>
      <c r="C4" s="123">
        <v>670</v>
      </c>
      <c r="D4" s="123">
        <v>383</v>
      </c>
      <c r="E4" s="88">
        <f>+D4/C4*100</f>
        <v>57.16417910447761</v>
      </c>
      <c r="F4" s="88">
        <f aca="true" t="shared" si="0" ref="F4:F9">(D4/B4-1)*100</f>
        <v>-4.726368159203975</v>
      </c>
      <c r="G4" s="122"/>
    </row>
    <row r="5" spans="1:7" s="11" customFormat="1" ht="37.5" customHeight="1">
      <c r="A5" s="28" t="s">
        <v>1509</v>
      </c>
      <c r="B5" s="123">
        <v>59</v>
      </c>
      <c r="C5" s="123">
        <v>111</v>
      </c>
      <c r="D5" s="123">
        <v>56</v>
      </c>
      <c r="E5" s="88">
        <f>+D5/C5*100</f>
        <v>50.45045045045045</v>
      </c>
      <c r="F5" s="88">
        <f t="shared" si="0"/>
        <v>-5.0847457627118615</v>
      </c>
      <c r="G5" s="122"/>
    </row>
    <row r="6" spans="1:7" s="11" customFormat="1" ht="37.5" customHeight="1">
      <c r="A6" s="121" t="s">
        <v>610</v>
      </c>
      <c r="B6" s="123">
        <v>8600</v>
      </c>
      <c r="C6" s="123">
        <v>13705</v>
      </c>
      <c r="D6" s="123">
        <v>13942</v>
      </c>
      <c r="E6" s="88">
        <f>+D6/C6*100</f>
        <v>101.72929587741699</v>
      </c>
      <c r="F6" s="88">
        <f t="shared" si="0"/>
        <v>62.116279069767444</v>
      </c>
      <c r="G6" s="124"/>
    </row>
    <row r="7" spans="1:7" ht="37.5" customHeight="1">
      <c r="A7" s="28" t="s">
        <v>1379</v>
      </c>
      <c r="B7" s="123">
        <v>6</v>
      </c>
      <c r="C7" s="123"/>
      <c r="D7" s="123"/>
      <c r="E7" s="88"/>
      <c r="F7" s="88">
        <f t="shared" si="0"/>
        <v>-100</v>
      </c>
      <c r="G7" s="122"/>
    </row>
    <row r="8" spans="1:12" ht="37.5" customHeight="1">
      <c r="A8" s="28" t="s">
        <v>1380</v>
      </c>
      <c r="B8" s="123">
        <v>224</v>
      </c>
      <c r="C8" s="123">
        <v>200</v>
      </c>
      <c r="D8" s="123">
        <v>366</v>
      </c>
      <c r="E8" s="88">
        <f>+D8/C8*100</f>
        <v>183</v>
      </c>
      <c r="F8" s="88">
        <f t="shared" si="0"/>
        <v>63.39285714285714</v>
      </c>
      <c r="G8" s="122"/>
      <c r="L8" s="8" t="s">
        <v>1715</v>
      </c>
    </row>
    <row r="9" spans="1:7" ht="37.5" customHeight="1" thickBot="1">
      <c r="A9" s="29" t="s">
        <v>1307</v>
      </c>
      <c r="B9" s="57">
        <f>SUM(B4:B8)</f>
        <v>9291</v>
      </c>
      <c r="C9" s="57">
        <f>SUM(C4:C8)</f>
        <v>14686</v>
      </c>
      <c r="D9" s="57">
        <f>SUM(D4:D8)</f>
        <v>14747</v>
      </c>
      <c r="E9" s="58">
        <f>+D9/C9*100</f>
        <v>100.41536156884108</v>
      </c>
      <c r="F9" s="58">
        <f t="shared" si="0"/>
        <v>58.723495856204934</v>
      </c>
      <c r="G9" s="125"/>
    </row>
    <row r="10" ht="13.5" thickTop="1"/>
  </sheetData>
  <sheetProtection/>
  <mergeCells count="1">
    <mergeCell ref="A1:G1"/>
  </mergeCells>
  <printOptions horizontalCentered="1"/>
  <pageMargins left="0.8267716535433072" right="0.5905511811023623" top="1.141732283464567" bottom="1.1023622047244095" header="0.5118110236220472" footer="0.9055118110236221"/>
  <pageSetup firstPageNumber="32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1:K20"/>
  <sheetViews>
    <sheetView zoomScalePageLayoutView="0" workbookViewId="0" topLeftCell="A1">
      <selection activeCell="I11" sqref="I11"/>
    </sheetView>
  </sheetViews>
  <sheetFormatPr defaultColWidth="7.875" defaultRowHeight="14.25"/>
  <cols>
    <col min="1" max="1" width="29.375" style="8" customWidth="1"/>
    <col min="2" max="2" width="17.50390625" style="8" customWidth="1"/>
    <col min="3" max="3" width="16.50390625" style="8" customWidth="1"/>
    <col min="4" max="4" width="18.50390625" style="8" customWidth="1"/>
    <col min="5" max="5" width="37.00390625" style="8" customWidth="1"/>
    <col min="6" max="10" width="7.875" style="8" customWidth="1"/>
    <col min="11" max="11" width="12.00390625" style="8" bestFit="1" customWidth="1"/>
    <col min="12" max="16384" width="7.875" style="8" customWidth="1"/>
  </cols>
  <sheetData>
    <row r="1" spans="1:5" ht="31.5" customHeight="1">
      <c r="A1" s="344" t="s">
        <v>1717</v>
      </c>
      <c r="B1" s="344"/>
      <c r="C1" s="344"/>
      <c r="D1" s="344"/>
      <c r="E1" s="344"/>
    </row>
    <row r="2" spans="1:5" s="9" customFormat="1" ht="18.75" customHeight="1" thickBot="1">
      <c r="A2" s="127"/>
      <c r="B2" s="127"/>
      <c r="C2" s="127"/>
      <c r="D2" s="127"/>
      <c r="E2" s="250" t="s">
        <v>1371</v>
      </c>
    </row>
    <row r="3" spans="1:5" s="10" customFormat="1" ht="42.75" customHeight="1" thickTop="1">
      <c r="A3" s="394" t="s">
        <v>787</v>
      </c>
      <c r="B3" s="396" t="s">
        <v>1506</v>
      </c>
      <c r="C3" s="396" t="s">
        <v>1507</v>
      </c>
      <c r="D3" s="400" t="s">
        <v>1360</v>
      </c>
      <c r="E3" s="398" t="s">
        <v>1361</v>
      </c>
    </row>
    <row r="4" spans="1:5" s="10" customFormat="1" ht="17.25" customHeight="1">
      <c r="A4" s="395"/>
      <c r="B4" s="397"/>
      <c r="C4" s="397"/>
      <c r="D4" s="397"/>
      <c r="E4" s="399"/>
    </row>
    <row r="5" spans="1:5" s="10" customFormat="1" ht="33" customHeight="1">
      <c r="A5" s="165" t="s">
        <v>647</v>
      </c>
      <c r="B5" s="163">
        <v>84</v>
      </c>
      <c r="C5" s="163">
        <v>36</v>
      </c>
      <c r="D5" s="88">
        <f>+(C5-B5)/B5*100</f>
        <v>-57.14285714285714</v>
      </c>
      <c r="E5" s="164"/>
    </row>
    <row r="6" spans="1:5" s="11" customFormat="1" ht="33" customHeight="1">
      <c r="A6" s="129" t="s">
        <v>648</v>
      </c>
      <c r="B6" s="71">
        <v>86</v>
      </c>
      <c r="C6" s="71">
        <v>74</v>
      </c>
      <c r="D6" s="88">
        <f>+(C6-B6)/B6*100</f>
        <v>-13.953488372093023</v>
      </c>
      <c r="E6" s="130"/>
    </row>
    <row r="7" spans="1:5" s="11" customFormat="1" ht="33" customHeight="1">
      <c r="A7" s="129" t="s">
        <v>649</v>
      </c>
      <c r="B7" s="71">
        <v>9421</v>
      </c>
      <c r="C7" s="71">
        <v>20737</v>
      </c>
      <c r="D7" s="88">
        <f aca="true" t="shared" si="0" ref="D7:D13">+(C7-B7)/B7*100</f>
        <v>120.1146375119414</v>
      </c>
      <c r="E7" s="130"/>
    </row>
    <row r="8" spans="1:5" s="11" customFormat="1" ht="33" customHeight="1">
      <c r="A8" s="227" t="s">
        <v>1362</v>
      </c>
      <c r="B8" s="71">
        <v>6</v>
      </c>
      <c r="C8" s="71"/>
      <c r="D8" s="88">
        <f t="shared" si="0"/>
        <v>-100</v>
      </c>
      <c r="E8" s="130"/>
    </row>
    <row r="9" spans="1:5" s="11" customFormat="1" ht="33" customHeight="1">
      <c r="A9" s="227" t="s">
        <v>1363</v>
      </c>
      <c r="B9" s="71">
        <v>20</v>
      </c>
      <c r="C9" s="71"/>
      <c r="D9" s="88">
        <f t="shared" si="0"/>
        <v>-100</v>
      </c>
      <c r="E9" s="131"/>
    </row>
    <row r="10" spans="1:5" s="11" customFormat="1" ht="33" customHeight="1">
      <c r="A10" s="227" t="s">
        <v>1364</v>
      </c>
      <c r="B10" s="71">
        <v>308</v>
      </c>
      <c r="C10" s="71">
        <v>459</v>
      </c>
      <c r="D10" s="88">
        <f t="shared" si="0"/>
        <v>49.02597402597403</v>
      </c>
      <c r="E10" s="131"/>
    </row>
    <row r="11" spans="1:5" ht="33" customHeight="1">
      <c r="A11" s="228" t="s">
        <v>1365</v>
      </c>
      <c r="B11" s="123">
        <v>202</v>
      </c>
      <c r="C11" s="123">
        <v>457</v>
      </c>
      <c r="D11" s="88">
        <f t="shared" si="0"/>
        <v>126.23762376237624</v>
      </c>
      <c r="E11" s="132"/>
    </row>
    <row r="12" spans="1:5" ht="33" customHeight="1">
      <c r="A12" s="254" t="s">
        <v>1381</v>
      </c>
      <c r="B12" s="166">
        <v>5</v>
      </c>
      <c r="C12" s="166">
        <v>15</v>
      </c>
      <c r="D12" s="88">
        <f t="shared" si="0"/>
        <v>200</v>
      </c>
      <c r="E12" s="167"/>
    </row>
    <row r="13" spans="1:11" s="12" customFormat="1" ht="33" customHeight="1" thickBot="1">
      <c r="A13" s="133" t="s">
        <v>788</v>
      </c>
      <c r="B13" s="59">
        <f>SUM(B5:B12)</f>
        <v>10132</v>
      </c>
      <c r="C13" s="59">
        <f>SUM(C5:C12)</f>
        <v>21778</v>
      </c>
      <c r="D13" s="324">
        <f t="shared" si="0"/>
        <v>114.94275562574023</v>
      </c>
      <c r="E13" s="37"/>
      <c r="G13" s="23"/>
      <c r="H13" s="23"/>
      <c r="I13" s="23"/>
      <c r="J13" s="23"/>
      <c r="K13" s="25"/>
    </row>
    <row r="14" spans="1:5" ht="29.25" customHeight="1" thickTop="1">
      <c r="A14" s="14"/>
      <c r="B14" s="14"/>
      <c r="C14" s="15"/>
      <c r="D14" s="15"/>
      <c r="E14" s="14"/>
    </row>
    <row r="15" spans="1:5" ht="14.25" customHeight="1">
      <c r="A15" s="16"/>
      <c r="B15" s="16"/>
      <c r="C15" s="16"/>
      <c r="D15" s="16"/>
      <c r="E15" s="16"/>
    </row>
    <row r="16" spans="1:5" ht="12.75">
      <c r="A16" s="13"/>
      <c r="B16" s="13"/>
      <c r="C16" s="13"/>
      <c r="D16" s="13"/>
      <c r="E16" s="13"/>
    </row>
    <row r="17" spans="1:8" ht="12.75">
      <c r="A17" s="14"/>
      <c r="B17" s="14"/>
      <c r="C17" s="14"/>
      <c r="D17" s="14"/>
      <c r="E17" s="14"/>
      <c r="H17" s="22"/>
    </row>
    <row r="18" spans="1:5" ht="18" customHeight="1">
      <c r="A18" s="14"/>
      <c r="B18" s="14"/>
      <c r="C18" s="14"/>
      <c r="D18" s="14"/>
      <c r="E18" s="14"/>
    </row>
    <row r="19" spans="1:5" ht="12.75">
      <c r="A19" s="17"/>
      <c r="B19" s="17"/>
      <c r="C19" s="17"/>
      <c r="D19" s="17"/>
      <c r="E19" s="17"/>
    </row>
    <row r="20" spans="1:5" ht="18" customHeight="1">
      <c r="A20" s="17"/>
      <c r="B20" s="17"/>
      <c r="C20" s="17"/>
      <c r="D20" s="17"/>
      <c r="E20" s="17"/>
    </row>
    <row r="21" ht="18" customHeight="1"/>
    <row r="22" ht="18" customHeight="1"/>
  </sheetData>
  <sheetProtection/>
  <mergeCells count="6">
    <mergeCell ref="A1:E1"/>
    <mergeCell ref="A3:A4"/>
    <mergeCell ref="B3:B4"/>
    <mergeCell ref="C3:C4"/>
    <mergeCell ref="E3:E4"/>
    <mergeCell ref="D3:D4"/>
  </mergeCells>
  <printOptions horizontalCentered="1"/>
  <pageMargins left="0.7480314960629921" right="0.4724409448818898" top="1.1811023622047245" bottom="0.9448818897637796" header="0.5118110236220472" footer="0.6692913385826772"/>
  <pageSetup firstPageNumber="33" useFirstPageNumber="1" horizontalDpi="600" verticalDpi="600" orientation="landscape" paperSize="9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50"/>
  </sheetPr>
  <dimension ref="B1:D8"/>
  <sheetViews>
    <sheetView zoomScalePageLayoutView="0" workbookViewId="0" topLeftCell="B1">
      <selection activeCell="B1" sqref="B1:D1"/>
    </sheetView>
  </sheetViews>
  <sheetFormatPr defaultColWidth="9.00390625" defaultRowHeight="14.25"/>
  <cols>
    <col min="1" max="1" width="0" style="0" hidden="1" customWidth="1"/>
    <col min="2" max="2" width="48.25390625" style="0" customWidth="1"/>
    <col min="3" max="3" width="35.125" style="0" customWidth="1"/>
    <col min="4" max="4" width="35.25390625" style="0" customWidth="1"/>
  </cols>
  <sheetData>
    <row r="1" spans="2:4" ht="34.5" customHeight="1">
      <c r="B1" s="401" t="s">
        <v>1718</v>
      </c>
      <c r="C1" s="401"/>
      <c r="D1" s="401"/>
    </row>
    <row r="2" ht="21.75" customHeight="1" thickBot="1">
      <c r="D2" s="216" t="s">
        <v>127</v>
      </c>
    </row>
    <row r="3" spans="2:4" ht="37.5" customHeight="1" thickTop="1">
      <c r="B3" s="207" t="s">
        <v>130</v>
      </c>
      <c r="C3" s="208" t="s">
        <v>128</v>
      </c>
      <c r="D3" s="209" t="s">
        <v>129</v>
      </c>
    </row>
    <row r="4" spans="2:4" ht="37.5" customHeight="1">
      <c r="B4" s="210" t="s">
        <v>131</v>
      </c>
      <c r="C4" s="211">
        <v>17251</v>
      </c>
      <c r="D4" s="212"/>
    </row>
    <row r="5" spans="2:4" ht="37.5" customHeight="1">
      <c r="B5" s="210" t="s">
        <v>132</v>
      </c>
      <c r="C5" s="211">
        <v>11000</v>
      </c>
      <c r="D5" s="212"/>
    </row>
    <row r="6" spans="2:4" ht="37.5" customHeight="1">
      <c r="B6" s="210" t="s">
        <v>133</v>
      </c>
      <c r="C6" s="211">
        <v>2801</v>
      </c>
      <c r="D6" s="212"/>
    </row>
    <row r="7" spans="2:4" ht="37.5" customHeight="1">
      <c r="B7" s="210" t="s">
        <v>134</v>
      </c>
      <c r="C7" s="211">
        <f>C4+C5-C6</f>
        <v>25450</v>
      </c>
      <c r="D7" s="212"/>
    </row>
    <row r="8" spans="2:4" ht="37.5" customHeight="1" thickBot="1">
      <c r="B8" s="213" t="s">
        <v>135</v>
      </c>
      <c r="C8" s="214">
        <v>33000</v>
      </c>
      <c r="D8" s="215"/>
    </row>
    <row r="9" ht="15" thickTop="1"/>
  </sheetData>
  <sheetProtection/>
  <mergeCells count="1">
    <mergeCell ref="B1:D1"/>
  </mergeCells>
  <printOptions horizontalCentered="1"/>
  <pageMargins left="0.4724409448818898" right="0.7480314960629921" top="0.9448818897637796" bottom="0.984251968503937" header="0.5118110236220472" footer="0.5118110236220472"/>
  <pageSetup firstPageNumber="34" useFirstPageNumber="1" horizontalDpi="600" verticalDpi="600" orientation="landscape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D13"/>
  <sheetViews>
    <sheetView zoomScalePageLayoutView="0" workbookViewId="0" topLeftCell="A1">
      <selection activeCell="H10" sqref="H10"/>
    </sheetView>
  </sheetViews>
  <sheetFormatPr defaultColWidth="7.875" defaultRowHeight="14.25"/>
  <cols>
    <col min="1" max="1" width="39.125" style="8" bestFit="1" customWidth="1"/>
    <col min="2" max="2" width="21.00390625" style="8" customWidth="1"/>
    <col min="3" max="3" width="23.375" style="8" customWidth="1"/>
    <col min="4" max="4" width="33.00390625" style="8" customWidth="1"/>
    <col min="5" max="244" width="7.875" style="8" bestFit="1" customWidth="1"/>
    <col min="245" max="16384" width="7.875" style="8" customWidth="1"/>
  </cols>
  <sheetData>
    <row r="1" spans="1:4" ht="28.5" customHeight="1">
      <c r="A1" s="402" t="s">
        <v>1719</v>
      </c>
      <c r="B1" s="402"/>
      <c r="C1" s="402"/>
      <c r="D1" s="402"/>
    </row>
    <row r="2" spans="1:4" s="9" customFormat="1" ht="26.25" customHeight="1" thickBot="1">
      <c r="A2" s="134"/>
      <c r="B2" s="32"/>
      <c r="C2" s="32"/>
      <c r="D2" s="206" t="s">
        <v>1358</v>
      </c>
    </row>
    <row r="3" spans="1:4" s="11" customFormat="1" ht="39.75" customHeight="1" thickTop="1">
      <c r="A3" s="217" t="s">
        <v>1359</v>
      </c>
      <c r="B3" s="301" t="s">
        <v>1507</v>
      </c>
      <c r="C3" s="301" t="s">
        <v>1508</v>
      </c>
      <c r="D3" s="218" t="s">
        <v>924</v>
      </c>
    </row>
    <row r="4" spans="1:4" ht="39.75" customHeight="1">
      <c r="A4" s="255" t="s">
        <v>1505</v>
      </c>
      <c r="B4" s="220">
        <v>383</v>
      </c>
      <c r="C4" s="220"/>
      <c r="D4" s="221">
        <f>+(C4-B4)/B4*100</f>
        <v>-100</v>
      </c>
    </row>
    <row r="5" spans="1:4" ht="39.75" customHeight="1">
      <c r="A5" s="255" t="s">
        <v>1509</v>
      </c>
      <c r="B5" s="222">
        <v>56</v>
      </c>
      <c r="C5" s="222">
        <v>74</v>
      </c>
      <c r="D5" s="221">
        <f>+(C5-B5)/B5*100</f>
        <v>32.142857142857146</v>
      </c>
    </row>
    <row r="6" spans="1:4" ht="39.75" customHeight="1">
      <c r="A6" s="219" t="s">
        <v>610</v>
      </c>
      <c r="B6" s="223">
        <v>13942</v>
      </c>
      <c r="C6" s="223">
        <v>9728</v>
      </c>
      <c r="D6" s="221">
        <f>+(C6-B6)/B6*100</f>
        <v>-30.225218763448574</v>
      </c>
    </row>
    <row r="7" spans="1:4" ht="39.75" customHeight="1">
      <c r="A7" s="331" t="s">
        <v>1533</v>
      </c>
      <c r="B7" s="220">
        <v>366</v>
      </c>
      <c r="C7" s="220">
        <v>300</v>
      </c>
      <c r="D7" s="221">
        <f>+(C7-B7)/B7*100</f>
        <v>-18.0327868852459</v>
      </c>
    </row>
    <row r="8" spans="1:4" s="21" customFormat="1" ht="39.75" customHeight="1" thickBot="1">
      <c r="A8" s="224" t="s">
        <v>1307</v>
      </c>
      <c r="B8" s="225">
        <f>SUM(B4:B7)</f>
        <v>14747</v>
      </c>
      <c r="C8" s="225">
        <f>SUM(C4:C7)</f>
        <v>10102</v>
      </c>
      <c r="D8" s="226">
        <f>+(C8-B8)/B8*100</f>
        <v>-31.49793178273547</v>
      </c>
    </row>
    <row r="9" spans="1:4" ht="11.25" customHeight="1" hidden="1">
      <c r="A9" s="403"/>
      <c r="B9" s="403"/>
      <c r="C9" s="403"/>
      <c r="D9" s="403"/>
    </row>
    <row r="10" spans="1:4" ht="12" customHeight="1" thickTop="1">
      <c r="A10" s="403"/>
      <c r="B10" s="403"/>
      <c r="C10" s="403"/>
      <c r="D10" s="403"/>
    </row>
    <row r="11" spans="1:4" ht="24.75" customHeight="1">
      <c r="A11" s="403"/>
      <c r="B11" s="403"/>
      <c r="C11" s="403"/>
      <c r="D11" s="403"/>
    </row>
    <row r="12" spans="1:4" ht="24.75" customHeight="1">
      <c r="A12" s="403"/>
      <c r="B12" s="403"/>
      <c r="C12" s="403"/>
      <c r="D12" s="403"/>
    </row>
    <row r="13" spans="1:4" ht="18" customHeight="1">
      <c r="A13" s="403"/>
      <c r="B13" s="403"/>
      <c r="C13" s="403"/>
      <c r="D13" s="403"/>
    </row>
  </sheetData>
  <sheetProtection/>
  <mergeCells count="2">
    <mergeCell ref="A1:D1"/>
    <mergeCell ref="A9:D13"/>
  </mergeCells>
  <printOptions horizontalCentered="1"/>
  <pageMargins left="0.7874015748031497" right="0.6299212598425197" top="1.2598425196850394" bottom="1.1811023622047245" header="0.15748031496062992" footer="0.9055118110236221"/>
  <pageSetup firstPageNumber="35" useFirstPageNumber="1" horizontalDpi="600" verticalDpi="600" orientation="landscape" paperSize="9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1:H290"/>
  <sheetViews>
    <sheetView showZeros="0" zoomScalePageLayoutView="0" workbookViewId="0" topLeftCell="A1">
      <pane xSplit="1" ySplit="47" topLeftCell="B48" activePane="bottomRight" state="frozen"/>
      <selection pane="topLeft" activeCell="A1" sqref="A1"/>
      <selection pane="topRight" activeCell="B1" sqref="B1"/>
      <selection pane="bottomLeft" activeCell="A48" sqref="A48"/>
      <selection pane="bottomRight" activeCell="I70" sqref="I70"/>
    </sheetView>
  </sheetViews>
  <sheetFormatPr defaultColWidth="9.125" defaultRowHeight="14.25"/>
  <cols>
    <col min="1" max="1" width="55.00390625" style="19" customWidth="1"/>
    <col min="2" max="2" width="10.625" style="19" customWidth="1"/>
    <col min="3" max="4" width="12.625" style="19" customWidth="1"/>
    <col min="5" max="5" width="10.625" style="19" customWidth="1"/>
    <col min="6" max="7" width="12.625" style="19" customWidth="1"/>
    <col min="8" max="8" width="11.625" style="302" customWidth="1"/>
    <col min="9" max="16384" width="9.125" style="19" customWidth="1"/>
  </cols>
  <sheetData>
    <row r="1" spans="1:7" ht="29.25" customHeight="1">
      <c r="A1" s="358" t="s">
        <v>1720</v>
      </c>
      <c r="B1" s="358"/>
      <c r="C1" s="358"/>
      <c r="D1" s="358"/>
      <c r="E1" s="358"/>
      <c r="F1" s="358"/>
      <c r="G1" s="358"/>
    </row>
    <row r="2" spans="1:8" ht="19.5" customHeight="1" thickBot="1">
      <c r="A2" s="404"/>
      <c r="B2" s="404"/>
      <c r="C2" s="404"/>
      <c r="D2" s="404"/>
      <c r="E2" s="404"/>
      <c r="F2" s="173"/>
      <c r="G2" s="420" t="s">
        <v>127</v>
      </c>
      <c r="H2" s="421"/>
    </row>
    <row r="3" spans="1:8" ht="30.75" customHeight="1" thickTop="1">
      <c r="A3" s="31" t="s">
        <v>789</v>
      </c>
      <c r="B3" s="415" t="s">
        <v>1511</v>
      </c>
      <c r="C3" s="416"/>
      <c r="D3" s="417"/>
      <c r="E3" s="414" t="s">
        <v>1383</v>
      </c>
      <c r="F3" s="414"/>
      <c r="G3" s="414"/>
      <c r="H3" s="418" t="s">
        <v>1510</v>
      </c>
    </row>
    <row r="4" spans="1:8" ht="17.25" customHeight="1" hidden="1">
      <c r="A4" s="104" t="s">
        <v>574</v>
      </c>
      <c r="B4" s="136">
        <f>B5</f>
        <v>0</v>
      </c>
      <c r="C4" s="198"/>
      <c r="D4" s="198"/>
      <c r="E4" s="136">
        <f>E5</f>
        <v>0</v>
      </c>
      <c r="F4" s="136"/>
      <c r="G4" s="136"/>
      <c r="H4" s="419"/>
    </row>
    <row r="5" spans="1:8" ht="15" customHeight="1" hidden="1">
      <c r="A5" s="104" t="s">
        <v>1308</v>
      </c>
      <c r="B5" s="136">
        <f>SUM(B6:B11)</f>
        <v>0</v>
      </c>
      <c r="C5" s="198"/>
      <c r="D5" s="198"/>
      <c r="E5" s="136">
        <f>SUM(E6:E11)</f>
        <v>0</v>
      </c>
      <c r="F5" s="136"/>
      <c r="G5" s="136"/>
      <c r="H5" s="419"/>
    </row>
    <row r="6" spans="1:8" ht="19.5" customHeight="1" hidden="1">
      <c r="A6" s="104" t="s">
        <v>1023</v>
      </c>
      <c r="B6" s="137"/>
      <c r="C6" s="199"/>
      <c r="D6" s="199"/>
      <c r="E6" s="137"/>
      <c r="F6" s="137"/>
      <c r="G6" s="137"/>
      <c r="H6" s="419"/>
    </row>
    <row r="7" spans="1:8" ht="19.5" customHeight="1" hidden="1">
      <c r="A7" s="104" t="s">
        <v>1024</v>
      </c>
      <c r="B7" s="137"/>
      <c r="C7" s="199"/>
      <c r="D7" s="199"/>
      <c r="E7" s="137"/>
      <c r="F7" s="137"/>
      <c r="G7" s="137"/>
      <c r="H7" s="419"/>
    </row>
    <row r="8" spans="1:8" ht="14.25" customHeight="1" hidden="1">
      <c r="A8" s="104" t="s">
        <v>1025</v>
      </c>
      <c r="B8" s="138"/>
      <c r="C8" s="200"/>
      <c r="D8" s="200"/>
      <c r="E8" s="138"/>
      <c r="F8" s="138"/>
      <c r="G8" s="138"/>
      <c r="H8" s="419"/>
    </row>
    <row r="9" spans="1:8" ht="14.25" customHeight="1" hidden="1">
      <c r="A9" s="104" t="s">
        <v>1026</v>
      </c>
      <c r="B9" s="138"/>
      <c r="C9" s="200"/>
      <c r="D9" s="200"/>
      <c r="E9" s="138"/>
      <c r="F9" s="138"/>
      <c r="G9" s="138"/>
      <c r="H9" s="419"/>
    </row>
    <row r="10" spans="1:8" ht="19.5" customHeight="1" hidden="1">
      <c r="A10" s="104" t="s">
        <v>1027</v>
      </c>
      <c r="B10" s="137"/>
      <c r="C10" s="199"/>
      <c r="D10" s="199"/>
      <c r="E10" s="137"/>
      <c r="F10" s="137"/>
      <c r="G10" s="137"/>
      <c r="H10" s="419"/>
    </row>
    <row r="11" spans="1:8" ht="14.25" customHeight="1" hidden="1">
      <c r="A11" s="104" t="s">
        <v>1309</v>
      </c>
      <c r="B11" s="138"/>
      <c r="C11" s="200"/>
      <c r="D11" s="200"/>
      <c r="E11" s="138"/>
      <c r="F11" s="138"/>
      <c r="G11" s="138"/>
      <c r="H11" s="419"/>
    </row>
    <row r="12" spans="1:8" ht="19.5" customHeight="1" hidden="1">
      <c r="A12" s="104" t="s">
        <v>1310</v>
      </c>
      <c r="B12" s="139">
        <f>B13+B20</f>
        <v>0</v>
      </c>
      <c r="C12" s="201"/>
      <c r="D12" s="201"/>
      <c r="E12" s="139">
        <f>E13+E20</f>
        <v>0</v>
      </c>
      <c r="F12" s="139"/>
      <c r="G12" s="139"/>
      <c r="H12" s="419"/>
    </row>
    <row r="13" spans="1:8" ht="19.5" customHeight="1" hidden="1">
      <c r="A13" s="104" t="s">
        <v>1311</v>
      </c>
      <c r="B13" s="139">
        <f>SUM(B14:B19)</f>
        <v>0</v>
      </c>
      <c r="C13" s="201"/>
      <c r="D13" s="201"/>
      <c r="E13" s="139">
        <f>SUM(E14:E19)</f>
        <v>0</v>
      </c>
      <c r="F13" s="139"/>
      <c r="G13" s="139"/>
      <c r="H13" s="419"/>
    </row>
    <row r="14" spans="1:8" ht="19.5" customHeight="1" hidden="1">
      <c r="A14" s="104" t="s">
        <v>1312</v>
      </c>
      <c r="B14" s="137"/>
      <c r="C14" s="199"/>
      <c r="D14" s="199"/>
      <c r="E14" s="137"/>
      <c r="F14" s="137"/>
      <c r="G14" s="137"/>
      <c r="H14" s="419"/>
    </row>
    <row r="15" spans="1:8" ht="19.5" customHeight="1" hidden="1">
      <c r="A15" s="104" t="s">
        <v>1313</v>
      </c>
      <c r="B15" s="137"/>
      <c r="C15" s="199"/>
      <c r="D15" s="199"/>
      <c r="E15" s="137"/>
      <c r="F15" s="137"/>
      <c r="G15" s="137"/>
      <c r="H15" s="419"/>
    </row>
    <row r="16" spans="1:8" ht="19.5" customHeight="1" hidden="1">
      <c r="A16" s="104" t="s">
        <v>1314</v>
      </c>
      <c r="B16" s="137"/>
      <c r="C16" s="199"/>
      <c r="D16" s="199"/>
      <c r="E16" s="137"/>
      <c r="F16" s="137"/>
      <c r="G16" s="137"/>
      <c r="H16" s="419"/>
    </row>
    <row r="17" spans="1:8" ht="19.5" customHeight="1" hidden="1">
      <c r="A17" s="104" t="s">
        <v>1315</v>
      </c>
      <c r="B17" s="137"/>
      <c r="C17" s="199"/>
      <c r="D17" s="199"/>
      <c r="E17" s="137"/>
      <c r="F17" s="137"/>
      <c r="G17" s="137"/>
      <c r="H17" s="419"/>
    </row>
    <row r="18" spans="1:8" ht="19.5" customHeight="1" hidden="1">
      <c r="A18" s="104" t="s">
        <v>1316</v>
      </c>
      <c r="B18" s="137"/>
      <c r="C18" s="199"/>
      <c r="D18" s="199"/>
      <c r="E18" s="137"/>
      <c r="F18" s="137"/>
      <c r="G18" s="137"/>
      <c r="H18" s="419"/>
    </row>
    <row r="19" spans="1:8" ht="19.5" customHeight="1" hidden="1">
      <c r="A19" s="104" t="s">
        <v>1317</v>
      </c>
      <c r="B19" s="137"/>
      <c r="C19" s="199"/>
      <c r="D19" s="199"/>
      <c r="E19" s="137"/>
      <c r="F19" s="137"/>
      <c r="G19" s="137"/>
      <c r="H19" s="419"/>
    </row>
    <row r="20" spans="1:8" ht="19.5" customHeight="1" hidden="1">
      <c r="A20" s="104" t="s">
        <v>589</v>
      </c>
      <c r="B20" s="139">
        <f>SUM(B21:B24)</f>
        <v>0</v>
      </c>
      <c r="C20" s="201"/>
      <c r="D20" s="201"/>
      <c r="E20" s="139">
        <f>SUM(E21:E24)</f>
        <v>0</v>
      </c>
      <c r="F20" s="139"/>
      <c r="G20" s="139"/>
      <c r="H20" s="419"/>
    </row>
    <row r="21" spans="1:8" ht="19.5" customHeight="1" hidden="1">
      <c r="A21" s="104" t="s">
        <v>1318</v>
      </c>
      <c r="B21" s="137"/>
      <c r="C21" s="199"/>
      <c r="D21" s="199"/>
      <c r="E21" s="137"/>
      <c r="F21" s="137"/>
      <c r="G21" s="137"/>
      <c r="H21" s="419"/>
    </row>
    <row r="22" spans="1:8" ht="19.5" customHeight="1" hidden="1">
      <c r="A22" s="104" t="s">
        <v>1319</v>
      </c>
      <c r="B22" s="137"/>
      <c r="C22" s="199"/>
      <c r="D22" s="199"/>
      <c r="E22" s="137"/>
      <c r="F22" s="137"/>
      <c r="G22" s="137"/>
      <c r="H22" s="419"/>
    </row>
    <row r="23" spans="1:8" ht="19.5" customHeight="1" hidden="1">
      <c r="A23" s="104" t="s">
        <v>1320</v>
      </c>
      <c r="B23" s="137"/>
      <c r="C23" s="199"/>
      <c r="D23" s="199"/>
      <c r="E23" s="137"/>
      <c r="F23" s="137"/>
      <c r="G23" s="137"/>
      <c r="H23" s="419"/>
    </row>
    <row r="24" spans="1:8" ht="19.5" customHeight="1" hidden="1">
      <c r="A24" s="104" t="s">
        <v>1321</v>
      </c>
      <c r="B24" s="137"/>
      <c r="C24" s="199"/>
      <c r="D24" s="199"/>
      <c r="E24" s="137"/>
      <c r="F24" s="137"/>
      <c r="G24" s="137"/>
      <c r="H24" s="419"/>
    </row>
    <row r="25" spans="1:8" ht="19.5" customHeight="1" hidden="1">
      <c r="A25" s="104" t="s">
        <v>1322</v>
      </c>
      <c r="B25" s="139">
        <f>B26+B30+B34</f>
        <v>0</v>
      </c>
      <c r="C25" s="201"/>
      <c r="D25" s="201"/>
      <c r="E25" s="139">
        <f>E26+E30+E34</f>
        <v>0</v>
      </c>
      <c r="F25" s="139"/>
      <c r="G25" s="139"/>
      <c r="H25" s="419"/>
    </row>
    <row r="26" spans="1:8" ht="19.5" customHeight="1" hidden="1">
      <c r="A26" s="104" t="s">
        <v>1323</v>
      </c>
      <c r="B26" s="139">
        <f>SUM(B27:B29)</f>
        <v>0</v>
      </c>
      <c r="C26" s="201"/>
      <c r="D26" s="201"/>
      <c r="E26" s="139">
        <f>SUM(E27:E29)</f>
        <v>0</v>
      </c>
      <c r="F26" s="139"/>
      <c r="G26" s="139"/>
      <c r="H26" s="419"/>
    </row>
    <row r="27" spans="1:8" ht="19.5" customHeight="1" hidden="1">
      <c r="A27" s="104" t="s">
        <v>1324</v>
      </c>
      <c r="B27" s="137"/>
      <c r="C27" s="199"/>
      <c r="D27" s="199"/>
      <c r="E27" s="137"/>
      <c r="F27" s="137"/>
      <c r="G27" s="137"/>
      <c r="H27" s="419"/>
    </row>
    <row r="28" spans="1:8" ht="19.5" customHeight="1" hidden="1">
      <c r="A28" s="104" t="s">
        <v>1325</v>
      </c>
      <c r="B28" s="137"/>
      <c r="C28" s="199"/>
      <c r="D28" s="199"/>
      <c r="E28" s="137"/>
      <c r="F28" s="137"/>
      <c r="G28" s="137"/>
      <c r="H28" s="419"/>
    </row>
    <row r="29" spans="1:8" ht="19.5" customHeight="1" hidden="1">
      <c r="A29" s="104" t="s">
        <v>1326</v>
      </c>
      <c r="B29" s="137"/>
      <c r="C29" s="199"/>
      <c r="D29" s="199"/>
      <c r="E29" s="137"/>
      <c r="F29" s="137"/>
      <c r="G29" s="137"/>
      <c r="H29" s="419"/>
    </row>
    <row r="30" spans="1:8" ht="19.5" customHeight="1" hidden="1">
      <c r="A30" s="104" t="s">
        <v>590</v>
      </c>
      <c r="B30" s="139">
        <f>SUM(B31:B33)</f>
        <v>0</v>
      </c>
      <c r="C30" s="201"/>
      <c r="D30" s="201"/>
      <c r="E30" s="139">
        <f>SUM(E31:E33)</f>
        <v>0</v>
      </c>
      <c r="F30" s="139"/>
      <c r="G30" s="139"/>
      <c r="H30" s="419"/>
    </row>
    <row r="31" spans="1:8" ht="19.5" customHeight="1" hidden="1">
      <c r="A31" s="104" t="s">
        <v>1324</v>
      </c>
      <c r="B31" s="137"/>
      <c r="C31" s="199"/>
      <c r="D31" s="199"/>
      <c r="E31" s="137"/>
      <c r="F31" s="137"/>
      <c r="G31" s="137"/>
      <c r="H31" s="419"/>
    </row>
    <row r="32" spans="1:8" ht="19.5" customHeight="1" hidden="1">
      <c r="A32" s="104" t="s">
        <v>1325</v>
      </c>
      <c r="B32" s="137"/>
      <c r="C32" s="199"/>
      <c r="D32" s="199"/>
      <c r="E32" s="137"/>
      <c r="F32" s="137"/>
      <c r="G32" s="137"/>
      <c r="H32" s="419"/>
    </row>
    <row r="33" spans="1:8" ht="19.5" customHeight="1" hidden="1">
      <c r="A33" s="104" t="s">
        <v>1327</v>
      </c>
      <c r="B33" s="137"/>
      <c r="C33" s="199"/>
      <c r="D33" s="199"/>
      <c r="E33" s="137"/>
      <c r="F33" s="137"/>
      <c r="G33" s="137"/>
      <c r="H33" s="419"/>
    </row>
    <row r="34" spans="1:8" ht="19.5" customHeight="1" hidden="1">
      <c r="A34" s="104" t="s">
        <v>1328</v>
      </c>
      <c r="B34" s="139">
        <f>SUM(B35:B39)</f>
        <v>0</v>
      </c>
      <c r="C34" s="201"/>
      <c r="D34" s="201"/>
      <c r="E34" s="139">
        <f>SUM(E35:E39)</f>
        <v>0</v>
      </c>
      <c r="F34" s="139"/>
      <c r="G34" s="139"/>
      <c r="H34" s="419"/>
    </row>
    <row r="35" spans="1:8" ht="19.5" customHeight="1" hidden="1">
      <c r="A35" s="104" t="s">
        <v>1329</v>
      </c>
      <c r="B35" s="137"/>
      <c r="C35" s="199"/>
      <c r="D35" s="199"/>
      <c r="E35" s="137"/>
      <c r="F35" s="137"/>
      <c r="G35" s="137"/>
      <c r="H35" s="419"/>
    </row>
    <row r="36" spans="1:8" ht="19.5" customHeight="1" hidden="1">
      <c r="A36" s="104" t="s">
        <v>1330</v>
      </c>
      <c r="B36" s="137"/>
      <c r="C36" s="199"/>
      <c r="D36" s="199"/>
      <c r="E36" s="137"/>
      <c r="F36" s="137"/>
      <c r="G36" s="137"/>
      <c r="H36" s="419"/>
    </row>
    <row r="37" spans="1:8" ht="19.5" customHeight="1" hidden="1">
      <c r="A37" s="104" t="s">
        <v>1331</v>
      </c>
      <c r="B37" s="137"/>
      <c r="C37" s="199"/>
      <c r="D37" s="199"/>
      <c r="E37" s="137"/>
      <c r="F37" s="137"/>
      <c r="G37" s="137"/>
      <c r="H37" s="419"/>
    </row>
    <row r="38" spans="1:8" ht="19.5" customHeight="1" hidden="1">
      <c r="A38" s="104" t="s">
        <v>1332</v>
      </c>
      <c r="B38" s="137"/>
      <c r="C38" s="199"/>
      <c r="D38" s="199"/>
      <c r="E38" s="137"/>
      <c r="F38" s="137"/>
      <c r="G38" s="137"/>
      <c r="H38" s="419"/>
    </row>
    <row r="39" spans="1:8" ht="19.5" customHeight="1" hidden="1">
      <c r="A39" s="104" t="s">
        <v>1333</v>
      </c>
      <c r="B39" s="137"/>
      <c r="C39" s="199"/>
      <c r="D39" s="199"/>
      <c r="E39" s="137"/>
      <c r="F39" s="137"/>
      <c r="G39" s="137"/>
      <c r="H39" s="419"/>
    </row>
    <row r="40" spans="1:8" ht="19.5" customHeight="1" hidden="1">
      <c r="A40" s="104" t="s">
        <v>1334</v>
      </c>
      <c r="B40" s="139">
        <f>B41+B43</f>
        <v>0</v>
      </c>
      <c r="C40" s="201"/>
      <c r="D40" s="201"/>
      <c r="E40" s="139">
        <f>E41+E43</f>
        <v>0</v>
      </c>
      <c r="F40" s="139"/>
      <c r="G40" s="139"/>
      <c r="H40" s="419"/>
    </row>
    <row r="41" spans="1:8" ht="19.5" customHeight="1" hidden="1">
      <c r="A41" s="104" t="s">
        <v>1335</v>
      </c>
      <c r="B41" s="136">
        <f>B42</f>
        <v>0</v>
      </c>
      <c r="C41" s="198"/>
      <c r="D41" s="198"/>
      <c r="E41" s="136">
        <f>E42</f>
        <v>0</v>
      </c>
      <c r="F41" s="136"/>
      <c r="G41" s="136"/>
      <c r="H41" s="419"/>
    </row>
    <row r="42" spans="1:8" ht="19.5" customHeight="1" hidden="1">
      <c r="A42" s="104" t="s">
        <v>1336</v>
      </c>
      <c r="B42" s="138"/>
      <c r="C42" s="200"/>
      <c r="D42" s="200"/>
      <c r="E42" s="138"/>
      <c r="F42" s="138"/>
      <c r="G42" s="138"/>
      <c r="H42" s="419"/>
    </row>
    <row r="43" spans="1:8" ht="19.5" customHeight="1" hidden="1">
      <c r="A43" s="104" t="s">
        <v>0</v>
      </c>
      <c r="B43" s="136">
        <f>SUM(B44:B46)</f>
        <v>0</v>
      </c>
      <c r="C43" s="198"/>
      <c r="D43" s="198"/>
      <c r="E43" s="136">
        <f>SUM(E44:E46)</f>
        <v>0</v>
      </c>
      <c r="F43" s="136"/>
      <c r="G43" s="136"/>
      <c r="H43" s="419"/>
    </row>
    <row r="44" spans="1:8" ht="19.5" customHeight="1" hidden="1">
      <c r="A44" s="104" t="s">
        <v>1</v>
      </c>
      <c r="B44" s="138"/>
      <c r="C44" s="200"/>
      <c r="D44" s="200"/>
      <c r="E44" s="138"/>
      <c r="F44" s="138"/>
      <c r="G44" s="138"/>
      <c r="H44" s="419"/>
    </row>
    <row r="45" spans="1:8" ht="19.5" customHeight="1" hidden="1">
      <c r="A45" s="104" t="s">
        <v>2</v>
      </c>
      <c r="B45" s="138"/>
      <c r="C45" s="200"/>
      <c r="D45" s="200"/>
      <c r="E45" s="138"/>
      <c r="F45" s="138"/>
      <c r="G45" s="138"/>
      <c r="H45" s="419"/>
    </row>
    <row r="46" spans="1:8" ht="19.5" customHeight="1" hidden="1">
      <c r="A46" s="104" t="s">
        <v>3</v>
      </c>
      <c r="B46" s="138"/>
      <c r="C46" s="200"/>
      <c r="D46" s="200"/>
      <c r="E46" s="138"/>
      <c r="F46" s="138"/>
      <c r="G46" s="138"/>
      <c r="H46" s="419"/>
    </row>
    <row r="47" spans="1:8" ht="30.75" customHeight="1">
      <c r="A47" s="104"/>
      <c r="B47" s="162" t="s">
        <v>644</v>
      </c>
      <c r="C47" s="162" t="s">
        <v>645</v>
      </c>
      <c r="D47" s="162" t="s">
        <v>646</v>
      </c>
      <c r="E47" s="162" t="s">
        <v>644</v>
      </c>
      <c r="F47" s="162" t="s">
        <v>645</v>
      </c>
      <c r="G47" s="162" t="s">
        <v>646</v>
      </c>
      <c r="H47" s="419"/>
    </row>
    <row r="48" spans="1:8" ht="15.75" customHeight="1">
      <c r="A48" s="104" t="s">
        <v>611</v>
      </c>
      <c r="B48" s="140">
        <f>C48+D48</f>
        <v>8115</v>
      </c>
      <c r="C48" s="140">
        <v>8115</v>
      </c>
      <c r="D48" s="202"/>
      <c r="E48" s="140">
        <f>F48+G48</f>
        <v>8737</v>
      </c>
      <c r="F48" s="140">
        <f>F49+F56+F71+F77+F81+F82+F87</f>
        <v>8737</v>
      </c>
      <c r="G48" s="140"/>
      <c r="H48" s="304">
        <f>(E48-B48)/B48*100</f>
        <v>7.664818237831176</v>
      </c>
    </row>
    <row r="49" spans="1:8" ht="16.5" customHeight="1" hidden="1">
      <c r="A49" s="104" t="s">
        <v>591</v>
      </c>
      <c r="B49" s="140">
        <f aca="true" t="shared" si="0" ref="B49:B112">C49+D49</f>
        <v>0</v>
      </c>
      <c r="C49" s="202"/>
      <c r="D49" s="202"/>
      <c r="E49" s="140">
        <f aca="true" t="shared" si="1" ref="E49:E112">F49+G49</f>
        <v>0</v>
      </c>
      <c r="F49" s="140">
        <v>0</v>
      </c>
      <c r="G49" s="140"/>
      <c r="H49" s="304" t="e">
        <f aca="true" t="shared" si="2" ref="H49:H112">(E49-B49)/B49*100</f>
        <v>#DIV/0!</v>
      </c>
    </row>
    <row r="50" spans="1:8" ht="20.25" customHeight="1" hidden="1">
      <c r="A50" s="104" t="s">
        <v>4</v>
      </c>
      <c r="B50" s="140">
        <f t="shared" si="0"/>
        <v>0</v>
      </c>
      <c r="C50" s="203"/>
      <c r="D50" s="203"/>
      <c r="E50" s="140">
        <f t="shared" si="1"/>
        <v>0</v>
      </c>
      <c r="F50" s="141"/>
      <c r="G50" s="141"/>
      <c r="H50" s="304" t="e">
        <f t="shared" si="2"/>
        <v>#DIV/0!</v>
      </c>
    </row>
    <row r="51" spans="1:8" ht="20.25" customHeight="1" hidden="1">
      <c r="A51" s="104" t="s">
        <v>5</v>
      </c>
      <c r="B51" s="140">
        <f t="shared" si="0"/>
        <v>0</v>
      </c>
      <c r="C51" s="203"/>
      <c r="D51" s="203"/>
      <c r="E51" s="140">
        <f t="shared" si="1"/>
        <v>0</v>
      </c>
      <c r="F51" s="141"/>
      <c r="G51" s="141"/>
      <c r="H51" s="304" t="e">
        <f t="shared" si="2"/>
        <v>#DIV/0!</v>
      </c>
    </row>
    <row r="52" spans="1:8" ht="20.25" customHeight="1" hidden="1">
      <c r="A52" s="104" t="s">
        <v>6</v>
      </c>
      <c r="B52" s="140">
        <f t="shared" si="0"/>
        <v>0</v>
      </c>
      <c r="C52" s="203"/>
      <c r="D52" s="203"/>
      <c r="E52" s="140">
        <f t="shared" si="1"/>
        <v>0</v>
      </c>
      <c r="F52" s="141"/>
      <c r="G52" s="141"/>
      <c r="H52" s="304" t="e">
        <f t="shared" si="2"/>
        <v>#DIV/0!</v>
      </c>
    </row>
    <row r="53" spans="1:8" ht="17.25" customHeight="1" hidden="1">
      <c r="A53" s="34" t="s">
        <v>1340</v>
      </c>
      <c r="B53" s="140">
        <f t="shared" si="0"/>
        <v>0</v>
      </c>
      <c r="C53" s="203"/>
      <c r="D53" s="203"/>
      <c r="E53" s="140">
        <f t="shared" si="1"/>
        <v>0</v>
      </c>
      <c r="F53" s="141"/>
      <c r="G53" s="141"/>
      <c r="H53" s="304" t="e">
        <f t="shared" si="2"/>
        <v>#DIV/0!</v>
      </c>
    </row>
    <row r="54" spans="1:8" ht="20.25" customHeight="1" hidden="1">
      <c r="A54" s="104" t="s">
        <v>7</v>
      </c>
      <c r="B54" s="140">
        <f t="shared" si="0"/>
        <v>0</v>
      </c>
      <c r="C54" s="203"/>
      <c r="D54" s="203"/>
      <c r="E54" s="140">
        <f t="shared" si="1"/>
        <v>0</v>
      </c>
      <c r="F54" s="141"/>
      <c r="G54" s="141"/>
      <c r="H54" s="304" t="e">
        <f t="shared" si="2"/>
        <v>#DIV/0!</v>
      </c>
    </row>
    <row r="55" spans="1:8" ht="20.25" customHeight="1" hidden="1">
      <c r="A55" s="104" t="s">
        <v>8</v>
      </c>
      <c r="B55" s="140">
        <f t="shared" si="0"/>
        <v>0</v>
      </c>
      <c r="C55" s="203"/>
      <c r="D55" s="203"/>
      <c r="E55" s="140">
        <f t="shared" si="1"/>
        <v>0</v>
      </c>
      <c r="F55" s="141"/>
      <c r="G55" s="141"/>
      <c r="H55" s="304" t="e">
        <f t="shared" si="2"/>
        <v>#DIV/0!</v>
      </c>
    </row>
    <row r="56" spans="1:8" ht="15.75" customHeight="1">
      <c r="A56" s="104" t="s">
        <v>592</v>
      </c>
      <c r="B56" s="140">
        <f t="shared" si="0"/>
        <v>7547</v>
      </c>
      <c r="C56" s="140">
        <f>SUM(C57:C70)</f>
        <v>7547</v>
      </c>
      <c r="D56" s="202"/>
      <c r="E56" s="140">
        <f t="shared" si="1"/>
        <v>8363</v>
      </c>
      <c r="F56" s="140">
        <f>SUM(F57:F70)</f>
        <v>8363</v>
      </c>
      <c r="G56" s="140"/>
      <c r="H56" s="304">
        <f t="shared" si="2"/>
        <v>10.812243275473698</v>
      </c>
    </row>
    <row r="57" spans="1:8" ht="15.75" customHeight="1">
      <c r="A57" s="34" t="s">
        <v>1341</v>
      </c>
      <c r="B57" s="140">
        <f t="shared" si="0"/>
        <v>5170</v>
      </c>
      <c r="C57" s="203">
        <v>5170</v>
      </c>
      <c r="D57" s="203"/>
      <c r="E57" s="140">
        <f t="shared" si="1"/>
        <v>4800</v>
      </c>
      <c r="F57" s="141">
        <v>4800</v>
      </c>
      <c r="G57" s="141"/>
      <c r="H57" s="304">
        <f t="shared" si="2"/>
        <v>-7.156673114119923</v>
      </c>
    </row>
    <row r="58" spans="1:8" ht="15.75" customHeight="1">
      <c r="A58" s="34" t="s">
        <v>1342</v>
      </c>
      <c r="B58" s="140">
        <f t="shared" si="0"/>
        <v>1200</v>
      </c>
      <c r="C58" s="203">
        <v>1200</v>
      </c>
      <c r="D58" s="203"/>
      <c r="E58" s="140">
        <f t="shared" si="1"/>
        <v>1089</v>
      </c>
      <c r="F58" s="141">
        <v>1089</v>
      </c>
      <c r="G58" s="141"/>
      <c r="H58" s="304">
        <f t="shared" si="2"/>
        <v>-9.25</v>
      </c>
    </row>
    <row r="59" spans="1:8" ht="15.75" customHeight="1">
      <c r="A59" s="34" t="s">
        <v>1343</v>
      </c>
      <c r="B59" s="140">
        <f t="shared" si="0"/>
        <v>0</v>
      </c>
      <c r="C59" s="203"/>
      <c r="D59" s="203"/>
      <c r="E59" s="140">
        <f t="shared" si="1"/>
        <v>1508</v>
      </c>
      <c r="F59" s="141">
        <v>1508</v>
      </c>
      <c r="G59" s="141"/>
      <c r="H59" s="304"/>
    </row>
    <row r="60" spans="1:8" ht="15.75" customHeight="1" hidden="1">
      <c r="A60" s="34" t="s">
        <v>1344</v>
      </c>
      <c r="B60" s="140">
        <f t="shared" si="0"/>
        <v>0</v>
      </c>
      <c r="C60" s="203"/>
      <c r="D60" s="203"/>
      <c r="E60" s="140">
        <f t="shared" si="1"/>
        <v>0</v>
      </c>
      <c r="F60" s="141"/>
      <c r="G60" s="141"/>
      <c r="H60" s="304" t="e">
        <f t="shared" si="2"/>
        <v>#DIV/0!</v>
      </c>
    </row>
    <row r="61" spans="1:8" ht="15.75" customHeight="1">
      <c r="A61" s="34" t="s">
        <v>1345</v>
      </c>
      <c r="B61" s="140">
        <f t="shared" si="0"/>
        <v>400</v>
      </c>
      <c r="C61" s="203">
        <v>400</v>
      </c>
      <c r="D61" s="203"/>
      <c r="E61" s="140">
        <f t="shared" si="1"/>
        <v>297</v>
      </c>
      <c r="F61" s="141">
        <v>297</v>
      </c>
      <c r="G61" s="141"/>
      <c r="H61" s="304">
        <f t="shared" si="2"/>
        <v>-25.75</v>
      </c>
    </row>
    <row r="62" spans="1:8" ht="15.75" customHeight="1">
      <c r="A62" s="34" t="s">
        <v>1346</v>
      </c>
      <c r="B62" s="140">
        <f t="shared" si="0"/>
        <v>160</v>
      </c>
      <c r="C62" s="203">
        <v>160</v>
      </c>
      <c r="D62" s="203"/>
      <c r="E62" s="140">
        <f t="shared" si="1"/>
        <v>200</v>
      </c>
      <c r="F62" s="141">
        <v>200</v>
      </c>
      <c r="G62" s="141"/>
      <c r="H62" s="304">
        <f t="shared" si="2"/>
        <v>25</v>
      </c>
    </row>
    <row r="63" spans="1:8" ht="20.25" customHeight="1" hidden="1">
      <c r="A63" s="104" t="s">
        <v>10</v>
      </c>
      <c r="B63" s="140">
        <f t="shared" si="0"/>
        <v>0</v>
      </c>
      <c r="C63" s="203"/>
      <c r="D63" s="203"/>
      <c r="E63" s="140">
        <f t="shared" si="1"/>
        <v>0</v>
      </c>
      <c r="F63" s="141"/>
      <c r="G63" s="141"/>
      <c r="H63" s="304" t="e">
        <f t="shared" si="2"/>
        <v>#DIV/0!</v>
      </c>
    </row>
    <row r="64" spans="1:8" ht="20.25" customHeight="1" hidden="1">
      <c r="A64" s="104" t="s">
        <v>11</v>
      </c>
      <c r="B64" s="140">
        <f t="shared" si="0"/>
        <v>0</v>
      </c>
      <c r="C64" s="203"/>
      <c r="D64" s="203"/>
      <c r="E64" s="140">
        <f t="shared" si="1"/>
        <v>0</v>
      </c>
      <c r="F64" s="141"/>
      <c r="G64" s="141"/>
      <c r="H64" s="304" t="e">
        <f t="shared" si="2"/>
        <v>#DIV/0!</v>
      </c>
    </row>
    <row r="65" spans="1:8" ht="20.25" customHeight="1" hidden="1">
      <c r="A65" s="104" t="s">
        <v>12</v>
      </c>
      <c r="B65" s="140">
        <f t="shared" si="0"/>
        <v>0</v>
      </c>
      <c r="C65" s="203"/>
      <c r="D65" s="203"/>
      <c r="E65" s="140">
        <f t="shared" si="1"/>
        <v>0</v>
      </c>
      <c r="F65" s="141"/>
      <c r="G65" s="141"/>
      <c r="H65" s="304" t="e">
        <f t="shared" si="2"/>
        <v>#DIV/0!</v>
      </c>
    </row>
    <row r="66" spans="1:8" ht="20.25" customHeight="1" hidden="1">
      <c r="A66" s="104" t="s">
        <v>13</v>
      </c>
      <c r="B66" s="140">
        <f t="shared" si="0"/>
        <v>0</v>
      </c>
      <c r="C66" s="203"/>
      <c r="D66" s="203"/>
      <c r="E66" s="140">
        <f t="shared" si="1"/>
        <v>0</v>
      </c>
      <c r="F66" s="141"/>
      <c r="G66" s="141"/>
      <c r="H66" s="304" t="e">
        <f t="shared" si="2"/>
        <v>#DIV/0!</v>
      </c>
    </row>
    <row r="67" spans="1:8" ht="15.75" customHeight="1">
      <c r="A67" s="34" t="s">
        <v>1347</v>
      </c>
      <c r="B67" s="140">
        <f t="shared" si="0"/>
        <v>167</v>
      </c>
      <c r="C67" s="203">
        <v>167</v>
      </c>
      <c r="D67" s="203"/>
      <c r="E67" s="140">
        <f t="shared" si="1"/>
        <v>0</v>
      </c>
      <c r="F67" s="141"/>
      <c r="G67" s="141"/>
      <c r="H67" s="304">
        <f t="shared" si="2"/>
        <v>-100</v>
      </c>
    </row>
    <row r="68" spans="1:8" ht="20.25" customHeight="1" hidden="1">
      <c r="A68" s="104" t="s">
        <v>14</v>
      </c>
      <c r="B68" s="140">
        <f t="shared" si="0"/>
        <v>0</v>
      </c>
      <c r="C68" s="203"/>
      <c r="D68" s="203"/>
      <c r="E68" s="140">
        <f t="shared" si="1"/>
        <v>0</v>
      </c>
      <c r="F68" s="141"/>
      <c r="G68" s="141"/>
      <c r="H68" s="304" t="e">
        <f t="shared" si="2"/>
        <v>#DIV/0!</v>
      </c>
    </row>
    <row r="69" spans="1:8" ht="20.25" customHeight="1" hidden="1">
      <c r="A69" s="104" t="s">
        <v>548</v>
      </c>
      <c r="B69" s="140">
        <f t="shared" si="0"/>
        <v>0</v>
      </c>
      <c r="C69" s="203"/>
      <c r="D69" s="203"/>
      <c r="E69" s="140">
        <f t="shared" si="1"/>
        <v>0</v>
      </c>
      <c r="F69" s="141"/>
      <c r="G69" s="141"/>
      <c r="H69" s="304" t="e">
        <f t="shared" si="2"/>
        <v>#DIV/0!</v>
      </c>
    </row>
    <row r="70" spans="1:8" ht="15.75" customHeight="1">
      <c r="A70" s="34" t="s">
        <v>1348</v>
      </c>
      <c r="B70" s="140">
        <f t="shared" si="0"/>
        <v>450</v>
      </c>
      <c r="C70" s="203">
        <v>450</v>
      </c>
      <c r="D70" s="203"/>
      <c r="E70" s="140">
        <f t="shared" si="1"/>
        <v>469</v>
      </c>
      <c r="F70" s="141">
        <f>361+108</f>
        <v>469</v>
      </c>
      <c r="G70" s="141"/>
      <c r="H70" s="304">
        <f t="shared" si="2"/>
        <v>4.222222222222222</v>
      </c>
    </row>
    <row r="71" spans="1:8" ht="20.25" customHeight="1" hidden="1">
      <c r="A71" s="104" t="s">
        <v>15</v>
      </c>
      <c r="B71" s="140">
        <f t="shared" si="0"/>
        <v>0</v>
      </c>
      <c r="C71" s="202">
        <v>0</v>
      </c>
      <c r="D71" s="202"/>
      <c r="E71" s="140">
        <f t="shared" si="1"/>
        <v>0</v>
      </c>
      <c r="F71" s="140">
        <v>0</v>
      </c>
      <c r="G71" s="140"/>
      <c r="H71" s="304" t="e">
        <f t="shared" si="2"/>
        <v>#DIV/0!</v>
      </c>
    </row>
    <row r="72" spans="1:8" ht="20.25" customHeight="1" hidden="1">
      <c r="A72" s="104" t="s">
        <v>16</v>
      </c>
      <c r="B72" s="140">
        <f t="shared" si="0"/>
        <v>0</v>
      </c>
      <c r="C72" s="203"/>
      <c r="D72" s="203"/>
      <c r="E72" s="140">
        <f t="shared" si="1"/>
        <v>0</v>
      </c>
      <c r="F72" s="141"/>
      <c r="G72" s="141"/>
      <c r="H72" s="304" t="e">
        <f t="shared" si="2"/>
        <v>#DIV/0!</v>
      </c>
    </row>
    <row r="73" spans="1:8" ht="20.25" customHeight="1" hidden="1">
      <c r="A73" s="104" t="s">
        <v>17</v>
      </c>
      <c r="B73" s="140">
        <f t="shared" si="0"/>
        <v>0</v>
      </c>
      <c r="C73" s="203"/>
      <c r="D73" s="203"/>
      <c r="E73" s="140">
        <f t="shared" si="1"/>
        <v>0</v>
      </c>
      <c r="F73" s="141"/>
      <c r="G73" s="141"/>
      <c r="H73" s="304" t="e">
        <f t="shared" si="2"/>
        <v>#DIV/0!</v>
      </c>
    </row>
    <row r="74" spans="1:8" ht="20.25" customHeight="1" hidden="1">
      <c r="A74" s="104" t="s">
        <v>18</v>
      </c>
      <c r="B74" s="140">
        <f t="shared" si="0"/>
        <v>0</v>
      </c>
      <c r="C74" s="203"/>
      <c r="D74" s="203"/>
      <c r="E74" s="140">
        <f t="shared" si="1"/>
        <v>0</v>
      </c>
      <c r="F74" s="141"/>
      <c r="G74" s="141"/>
      <c r="H74" s="304" t="e">
        <f t="shared" si="2"/>
        <v>#DIV/0!</v>
      </c>
    </row>
    <row r="75" spans="1:8" ht="20.25" customHeight="1" hidden="1">
      <c r="A75" s="104" t="s">
        <v>19</v>
      </c>
      <c r="B75" s="140">
        <f t="shared" si="0"/>
        <v>0</v>
      </c>
      <c r="C75" s="203"/>
      <c r="D75" s="203"/>
      <c r="E75" s="140">
        <f t="shared" si="1"/>
        <v>0</v>
      </c>
      <c r="F75" s="141"/>
      <c r="G75" s="141"/>
      <c r="H75" s="304" t="e">
        <f t="shared" si="2"/>
        <v>#DIV/0!</v>
      </c>
    </row>
    <row r="76" spans="1:8" ht="20.25" customHeight="1" hidden="1">
      <c r="A76" s="104" t="s">
        <v>20</v>
      </c>
      <c r="B76" s="140">
        <f t="shared" si="0"/>
        <v>0</v>
      </c>
      <c r="C76" s="203"/>
      <c r="D76" s="203"/>
      <c r="E76" s="140">
        <f t="shared" si="1"/>
        <v>0</v>
      </c>
      <c r="F76" s="141"/>
      <c r="G76" s="141"/>
      <c r="H76" s="304" t="e">
        <f t="shared" si="2"/>
        <v>#DIV/0!</v>
      </c>
    </row>
    <row r="77" spans="1:8" ht="15.75" customHeight="1">
      <c r="A77" s="104" t="s">
        <v>593</v>
      </c>
      <c r="B77" s="140">
        <f t="shared" si="0"/>
        <v>168</v>
      </c>
      <c r="C77" s="202">
        <f>C79</f>
        <v>168</v>
      </c>
      <c r="D77" s="202"/>
      <c r="E77" s="140">
        <f t="shared" si="1"/>
        <v>0</v>
      </c>
      <c r="F77" s="140"/>
      <c r="G77" s="140"/>
      <c r="H77" s="304">
        <f t="shared" si="2"/>
        <v>-100</v>
      </c>
    </row>
    <row r="78" spans="1:8" ht="20.25" customHeight="1" hidden="1">
      <c r="A78" s="104" t="s">
        <v>9</v>
      </c>
      <c r="B78" s="140">
        <f t="shared" si="0"/>
        <v>0</v>
      </c>
      <c r="C78" s="203"/>
      <c r="D78" s="203"/>
      <c r="E78" s="140">
        <f t="shared" si="1"/>
        <v>0</v>
      </c>
      <c r="F78" s="141"/>
      <c r="G78" s="141"/>
      <c r="H78" s="304" t="e">
        <f t="shared" si="2"/>
        <v>#DIV/0!</v>
      </c>
    </row>
    <row r="79" spans="1:8" ht="15.75" customHeight="1">
      <c r="A79" s="34" t="s">
        <v>1342</v>
      </c>
      <c r="B79" s="140">
        <f t="shared" si="0"/>
        <v>168</v>
      </c>
      <c r="C79" s="203">
        <v>168</v>
      </c>
      <c r="D79" s="203"/>
      <c r="E79" s="140">
        <f t="shared" si="1"/>
        <v>0</v>
      </c>
      <c r="F79" s="141"/>
      <c r="G79" s="141"/>
      <c r="H79" s="304">
        <f t="shared" si="2"/>
        <v>-100</v>
      </c>
    </row>
    <row r="80" spans="1:8" ht="20.25" customHeight="1" hidden="1">
      <c r="A80" s="104" t="s">
        <v>21</v>
      </c>
      <c r="B80" s="140">
        <f t="shared" si="0"/>
        <v>0</v>
      </c>
      <c r="C80" s="203"/>
      <c r="D80" s="203"/>
      <c r="E80" s="140">
        <f t="shared" si="1"/>
        <v>0</v>
      </c>
      <c r="F80" s="141"/>
      <c r="G80" s="141"/>
      <c r="H80" s="304" t="e">
        <f t="shared" si="2"/>
        <v>#DIV/0!</v>
      </c>
    </row>
    <row r="81" spans="1:8" ht="15.75" customHeight="1">
      <c r="A81" s="104" t="s">
        <v>594</v>
      </c>
      <c r="B81" s="140">
        <f t="shared" si="0"/>
        <v>75</v>
      </c>
      <c r="C81" s="203">
        <v>75</v>
      </c>
      <c r="D81" s="203"/>
      <c r="E81" s="140">
        <f t="shared" si="1"/>
        <v>74</v>
      </c>
      <c r="F81" s="141">
        <v>74</v>
      </c>
      <c r="G81" s="141"/>
      <c r="H81" s="304">
        <f t="shared" si="2"/>
        <v>-1.3333333333333335</v>
      </c>
    </row>
    <row r="82" spans="1:8" ht="20.25" customHeight="1" hidden="1">
      <c r="A82" s="104" t="s">
        <v>595</v>
      </c>
      <c r="B82" s="140">
        <f t="shared" si="0"/>
        <v>0</v>
      </c>
      <c r="C82" s="202">
        <v>0</v>
      </c>
      <c r="D82" s="202"/>
      <c r="E82" s="140">
        <f t="shared" si="1"/>
        <v>0</v>
      </c>
      <c r="F82" s="140">
        <v>0</v>
      </c>
      <c r="G82" s="140"/>
      <c r="H82" s="304" t="e">
        <f t="shared" si="2"/>
        <v>#DIV/0!</v>
      </c>
    </row>
    <row r="83" spans="1:8" ht="20.25" customHeight="1" hidden="1">
      <c r="A83" s="104" t="s">
        <v>22</v>
      </c>
      <c r="B83" s="140">
        <f t="shared" si="0"/>
        <v>0</v>
      </c>
      <c r="C83" s="203"/>
      <c r="D83" s="203"/>
      <c r="E83" s="140">
        <f t="shared" si="1"/>
        <v>0</v>
      </c>
      <c r="F83" s="141"/>
      <c r="G83" s="141"/>
      <c r="H83" s="304" t="e">
        <f t="shared" si="2"/>
        <v>#DIV/0!</v>
      </c>
    </row>
    <row r="84" spans="1:8" ht="20.25" customHeight="1" hidden="1">
      <c r="A84" s="104" t="s">
        <v>23</v>
      </c>
      <c r="B84" s="140">
        <f t="shared" si="0"/>
        <v>0</v>
      </c>
      <c r="C84" s="203"/>
      <c r="D84" s="203"/>
      <c r="E84" s="140">
        <f t="shared" si="1"/>
        <v>0</v>
      </c>
      <c r="F84" s="141"/>
      <c r="G84" s="141"/>
      <c r="H84" s="304" t="e">
        <f t="shared" si="2"/>
        <v>#DIV/0!</v>
      </c>
    </row>
    <row r="85" spans="1:8" ht="20.25" customHeight="1" hidden="1">
      <c r="A85" s="104" t="s">
        <v>24</v>
      </c>
      <c r="B85" s="140">
        <f t="shared" si="0"/>
        <v>0</v>
      </c>
      <c r="C85" s="203"/>
      <c r="D85" s="203"/>
      <c r="E85" s="140">
        <f t="shared" si="1"/>
        <v>0</v>
      </c>
      <c r="F85" s="141"/>
      <c r="G85" s="141"/>
      <c r="H85" s="304" t="e">
        <f t="shared" si="2"/>
        <v>#DIV/0!</v>
      </c>
    </row>
    <row r="86" spans="1:8" ht="20.25" customHeight="1" hidden="1">
      <c r="A86" s="104" t="s">
        <v>25</v>
      </c>
      <c r="B86" s="140">
        <f t="shared" si="0"/>
        <v>0</v>
      </c>
      <c r="C86" s="203"/>
      <c r="D86" s="203"/>
      <c r="E86" s="140">
        <f t="shared" si="1"/>
        <v>0</v>
      </c>
      <c r="F86" s="141"/>
      <c r="G86" s="141"/>
      <c r="H86" s="304" t="e">
        <f t="shared" si="2"/>
        <v>#DIV/0!</v>
      </c>
    </row>
    <row r="87" spans="1:8" ht="15.75" customHeight="1">
      <c r="A87" s="104" t="s">
        <v>597</v>
      </c>
      <c r="B87" s="140">
        <f t="shared" si="0"/>
        <v>300</v>
      </c>
      <c r="C87" s="202">
        <v>300</v>
      </c>
      <c r="D87" s="202"/>
      <c r="E87" s="140">
        <f t="shared" si="1"/>
        <v>300</v>
      </c>
      <c r="F87" s="140">
        <v>300</v>
      </c>
      <c r="G87" s="140"/>
      <c r="H87" s="304">
        <f t="shared" si="2"/>
        <v>0</v>
      </c>
    </row>
    <row r="88" spans="1:8" ht="18" customHeight="1" hidden="1">
      <c r="A88" s="34" t="s">
        <v>1349</v>
      </c>
      <c r="B88" s="140">
        <f t="shared" si="0"/>
        <v>300</v>
      </c>
      <c r="C88" s="203">
        <v>300</v>
      </c>
      <c r="D88" s="203"/>
      <c r="E88" s="140">
        <f t="shared" si="1"/>
        <v>300</v>
      </c>
      <c r="F88" s="141">
        <v>300</v>
      </c>
      <c r="G88" s="141"/>
      <c r="H88" s="304">
        <f t="shared" si="2"/>
        <v>0</v>
      </c>
    </row>
    <row r="89" spans="1:8" ht="20.25" customHeight="1" hidden="1">
      <c r="A89" s="104" t="s">
        <v>18</v>
      </c>
      <c r="B89" s="140">
        <f t="shared" si="0"/>
        <v>0</v>
      </c>
      <c r="C89" s="203"/>
      <c r="D89" s="203"/>
      <c r="E89" s="140">
        <f t="shared" si="1"/>
        <v>0</v>
      </c>
      <c r="F89" s="141"/>
      <c r="G89" s="141"/>
      <c r="H89" s="304" t="e">
        <f t="shared" si="2"/>
        <v>#DIV/0!</v>
      </c>
    </row>
    <row r="90" spans="1:8" ht="20.25" customHeight="1" hidden="1">
      <c r="A90" s="104" t="s">
        <v>19</v>
      </c>
      <c r="B90" s="140">
        <f t="shared" si="0"/>
        <v>0</v>
      </c>
      <c r="C90" s="203"/>
      <c r="D90" s="203"/>
      <c r="E90" s="140">
        <f t="shared" si="1"/>
        <v>0</v>
      </c>
      <c r="F90" s="141"/>
      <c r="G90" s="141"/>
      <c r="H90" s="304" t="e">
        <f t="shared" si="2"/>
        <v>#DIV/0!</v>
      </c>
    </row>
    <row r="91" spans="1:8" ht="20.25" customHeight="1" hidden="1">
      <c r="A91" s="104" t="s">
        <v>26</v>
      </c>
      <c r="B91" s="140">
        <f t="shared" si="0"/>
        <v>0</v>
      </c>
      <c r="C91" s="203"/>
      <c r="D91" s="203"/>
      <c r="E91" s="140">
        <f t="shared" si="1"/>
        <v>0</v>
      </c>
      <c r="F91" s="141"/>
      <c r="G91" s="141"/>
      <c r="H91" s="304" t="e">
        <f t="shared" si="2"/>
        <v>#DIV/0!</v>
      </c>
    </row>
    <row r="92" spans="1:8" ht="20.25" customHeight="1" hidden="1">
      <c r="A92" s="104" t="s">
        <v>570</v>
      </c>
      <c r="B92" s="140">
        <f t="shared" si="0"/>
        <v>0</v>
      </c>
      <c r="C92" s="202"/>
      <c r="D92" s="202"/>
      <c r="E92" s="140">
        <f t="shared" si="1"/>
        <v>0</v>
      </c>
      <c r="F92" s="140"/>
      <c r="G92" s="140"/>
      <c r="H92" s="304" t="e">
        <f t="shared" si="2"/>
        <v>#DIV/0!</v>
      </c>
    </row>
    <row r="93" spans="1:8" ht="20.25" customHeight="1" hidden="1">
      <c r="A93" s="104" t="s">
        <v>27</v>
      </c>
      <c r="B93" s="140">
        <f t="shared" si="0"/>
        <v>0</v>
      </c>
      <c r="C93" s="202"/>
      <c r="D93" s="202"/>
      <c r="E93" s="140">
        <f t="shared" si="1"/>
        <v>0</v>
      </c>
      <c r="F93" s="140"/>
      <c r="G93" s="140"/>
      <c r="H93" s="304" t="e">
        <f t="shared" si="2"/>
        <v>#DIV/0!</v>
      </c>
    </row>
    <row r="94" spans="1:8" ht="20.25" customHeight="1" hidden="1">
      <c r="A94" s="104" t="s">
        <v>28</v>
      </c>
      <c r="B94" s="140">
        <f t="shared" si="0"/>
        <v>0</v>
      </c>
      <c r="C94" s="203"/>
      <c r="D94" s="203"/>
      <c r="E94" s="140">
        <f t="shared" si="1"/>
        <v>0</v>
      </c>
      <c r="F94" s="141"/>
      <c r="G94" s="141"/>
      <c r="H94" s="304" t="e">
        <f t="shared" si="2"/>
        <v>#DIV/0!</v>
      </c>
    </row>
    <row r="95" spans="1:8" ht="20.25" customHeight="1" hidden="1">
      <c r="A95" s="104" t="s">
        <v>29</v>
      </c>
      <c r="B95" s="140">
        <f t="shared" si="0"/>
        <v>0</v>
      </c>
      <c r="C95" s="203"/>
      <c r="D95" s="203"/>
      <c r="E95" s="140">
        <f t="shared" si="1"/>
        <v>0</v>
      </c>
      <c r="F95" s="141"/>
      <c r="G95" s="141"/>
      <c r="H95" s="304" t="e">
        <f t="shared" si="2"/>
        <v>#DIV/0!</v>
      </c>
    </row>
    <row r="96" spans="1:8" ht="20.25" customHeight="1" hidden="1">
      <c r="A96" s="104" t="s">
        <v>30</v>
      </c>
      <c r="B96" s="140">
        <f t="shared" si="0"/>
        <v>0</v>
      </c>
      <c r="C96" s="203"/>
      <c r="D96" s="203"/>
      <c r="E96" s="140">
        <f t="shared" si="1"/>
        <v>0</v>
      </c>
      <c r="F96" s="141"/>
      <c r="G96" s="141"/>
      <c r="H96" s="304" t="e">
        <f t="shared" si="2"/>
        <v>#DIV/0!</v>
      </c>
    </row>
    <row r="97" spans="1:8" ht="20.25" customHeight="1" hidden="1">
      <c r="A97" s="104" t="s">
        <v>31</v>
      </c>
      <c r="B97" s="140">
        <f t="shared" si="0"/>
        <v>0</v>
      </c>
      <c r="C97" s="203"/>
      <c r="D97" s="203"/>
      <c r="E97" s="140">
        <f t="shared" si="1"/>
        <v>0</v>
      </c>
      <c r="F97" s="141"/>
      <c r="G97" s="141"/>
      <c r="H97" s="304" t="e">
        <f t="shared" si="2"/>
        <v>#DIV/0!</v>
      </c>
    </row>
    <row r="98" spans="1:8" ht="20.25" customHeight="1" hidden="1">
      <c r="A98" s="104" t="s">
        <v>32</v>
      </c>
      <c r="B98" s="140">
        <f t="shared" si="0"/>
        <v>0</v>
      </c>
      <c r="C98" s="203"/>
      <c r="D98" s="203"/>
      <c r="E98" s="140">
        <f t="shared" si="1"/>
        <v>0</v>
      </c>
      <c r="F98" s="141"/>
      <c r="G98" s="141"/>
      <c r="H98" s="304" t="e">
        <f t="shared" si="2"/>
        <v>#DIV/0!</v>
      </c>
    </row>
    <row r="99" spans="1:8" ht="20.25" customHeight="1" hidden="1">
      <c r="A99" s="104" t="s">
        <v>33</v>
      </c>
      <c r="B99" s="140">
        <f t="shared" si="0"/>
        <v>0</v>
      </c>
      <c r="C99" s="202"/>
      <c r="D99" s="202"/>
      <c r="E99" s="140">
        <f t="shared" si="1"/>
        <v>0</v>
      </c>
      <c r="F99" s="140"/>
      <c r="G99" s="140"/>
      <c r="H99" s="304" t="e">
        <f t="shared" si="2"/>
        <v>#DIV/0!</v>
      </c>
    </row>
    <row r="100" spans="1:8" ht="20.25" customHeight="1" hidden="1">
      <c r="A100" s="104" t="s">
        <v>202</v>
      </c>
      <c r="B100" s="140">
        <f t="shared" si="0"/>
        <v>0</v>
      </c>
      <c r="C100" s="203"/>
      <c r="D100" s="203"/>
      <c r="E100" s="140">
        <f t="shared" si="1"/>
        <v>0</v>
      </c>
      <c r="F100" s="141"/>
      <c r="G100" s="141"/>
      <c r="H100" s="304" t="e">
        <f t="shared" si="2"/>
        <v>#DIV/0!</v>
      </c>
    </row>
    <row r="101" spans="1:8" ht="20.25" customHeight="1" hidden="1">
      <c r="A101" s="104" t="s">
        <v>34</v>
      </c>
      <c r="B101" s="140">
        <f t="shared" si="0"/>
        <v>0</v>
      </c>
      <c r="C101" s="203"/>
      <c r="D101" s="203"/>
      <c r="E101" s="140">
        <f t="shared" si="1"/>
        <v>0</v>
      </c>
      <c r="F101" s="141"/>
      <c r="G101" s="141"/>
      <c r="H101" s="304" t="e">
        <f t="shared" si="2"/>
        <v>#DIV/0!</v>
      </c>
    </row>
    <row r="102" spans="1:8" ht="20.25" customHeight="1" hidden="1">
      <c r="A102" s="104" t="s">
        <v>35</v>
      </c>
      <c r="B102" s="140">
        <f t="shared" si="0"/>
        <v>0</v>
      </c>
      <c r="C102" s="203"/>
      <c r="D102" s="203"/>
      <c r="E102" s="140">
        <f t="shared" si="1"/>
        <v>0</v>
      </c>
      <c r="F102" s="141"/>
      <c r="G102" s="141"/>
      <c r="H102" s="304" t="e">
        <f t="shared" si="2"/>
        <v>#DIV/0!</v>
      </c>
    </row>
    <row r="103" spans="1:8" ht="20.25" customHeight="1" hidden="1">
      <c r="A103" s="104" t="s">
        <v>205</v>
      </c>
      <c r="B103" s="140">
        <f t="shared" si="0"/>
        <v>0</v>
      </c>
      <c r="C103" s="203"/>
      <c r="D103" s="203"/>
      <c r="E103" s="140">
        <f t="shared" si="1"/>
        <v>0</v>
      </c>
      <c r="F103" s="141"/>
      <c r="G103" s="141"/>
      <c r="H103" s="304" t="e">
        <f t="shared" si="2"/>
        <v>#DIV/0!</v>
      </c>
    </row>
    <row r="104" spans="1:8" ht="20.25" customHeight="1" hidden="1">
      <c r="A104" s="104" t="s">
        <v>203</v>
      </c>
      <c r="B104" s="140">
        <f t="shared" si="0"/>
        <v>0</v>
      </c>
      <c r="C104" s="203"/>
      <c r="D104" s="203"/>
      <c r="E104" s="140">
        <f t="shared" si="1"/>
        <v>0</v>
      </c>
      <c r="F104" s="141"/>
      <c r="G104" s="141"/>
      <c r="H104" s="304" t="e">
        <f t="shared" si="2"/>
        <v>#DIV/0!</v>
      </c>
    </row>
    <row r="105" spans="1:8" ht="20.25" customHeight="1" hidden="1">
      <c r="A105" s="104" t="s">
        <v>218</v>
      </c>
      <c r="B105" s="140">
        <f t="shared" si="0"/>
        <v>0</v>
      </c>
      <c r="C105" s="203"/>
      <c r="D105" s="203"/>
      <c r="E105" s="140">
        <f t="shared" si="1"/>
        <v>0</v>
      </c>
      <c r="F105" s="141"/>
      <c r="G105" s="141"/>
      <c r="H105" s="304" t="e">
        <f t="shared" si="2"/>
        <v>#DIV/0!</v>
      </c>
    </row>
    <row r="106" spans="1:8" ht="20.25" customHeight="1" hidden="1">
      <c r="A106" s="104" t="s">
        <v>36</v>
      </c>
      <c r="B106" s="140">
        <f t="shared" si="0"/>
        <v>0</v>
      </c>
      <c r="C106" s="203"/>
      <c r="D106" s="203"/>
      <c r="E106" s="140">
        <f t="shared" si="1"/>
        <v>0</v>
      </c>
      <c r="F106" s="141"/>
      <c r="G106" s="141"/>
      <c r="H106" s="304" t="e">
        <f t="shared" si="2"/>
        <v>#DIV/0!</v>
      </c>
    </row>
    <row r="107" spans="1:8" ht="20.25" customHeight="1" hidden="1">
      <c r="A107" s="104" t="s">
        <v>37</v>
      </c>
      <c r="B107" s="140">
        <f t="shared" si="0"/>
        <v>0</v>
      </c>
      <c r="C107" s="202"/>
      <c r="D107" s="202"/>
      <c r="E107" s="140">
        <f t="shared" si="1"/>
        <v>0</v>
      </c>
      <c r="F107" s="140"/>
      <c r="G107" s="140"/>
      <c r="H107" s="304" t="e">
        <f t="shared" si="2"/>
        <v>#DIV/0!</v>
      </c>
    </row>
    <row r="108" spans="1:8" ht="20.25" customHeight="1" hidden="1">
      <c r="A108" s="104" t="s">
        <v>38</v>
      </c>
      <c r="B108" s="140">
        <f t="shared" si="0"/>
        <v>0</v>
      </c>
      <c r="C108" s="203"/>
      <c r="D108" s="203"/>
      <c r="E108" s="140">
        <f t="shared" si="1"/>
        <v>0</v>
      </c>
      <c r="F108" s="141"/>
      <c r="G108" s="141"/>
      <c r="H108" s="304" t="e">
        <f t="shared" si="2"/>
        <v>#DIV/0!</v>
      </c>
    </row>
    <row r="109" spans="1:8" ht="20.25" customHeight="1" hidden="1">
      <c r="A109" s="104" t="s">
        <v>39</v>
      </c>
      <c r="B109" s="140">
        <f t="shared" si="0"/>
        <v>0</v>
      </c>
      <c r="C109" s="203"/>
      <c r="D109" s="203"/>
      <c r="E109" s="140">
        <f t="shared" si="1"/>
        <v>0</v>
      </c>
      <c r="F109" s="141"/>
      <c r="G109" s="141"/>
      <c r="H109" s="304" t="e">
        <f t="shared" si="2"/>
        <v>#DIV/0!</v>
      </c>
    </row>
    <row r="110" spans="1:8" ht="20.25" customHeight="1" hidden="1">
      <c r="A110" s="104" t="s">
        <v>202</v>
      </c>
      <c r="B110" s="140">
        <f t="shared" si="0"/>
        <v>0</v>
      </c>
      <c r="C110" s="203"/>
      <c r="D110" s="203"/>
      <c r="E110" s="140">
        <f t="shared" si="1"/>
        <v>0</v>
      </c>
      <c r="F110" s="141"/>
      <c r="G110" s="141"/>
      <c r="H110" s="304" t="e">
        <f t="shared" si="2"/>
        <v>#DIV/0!</v>
      </c>
    </row>
    <row r="111" spans="1:8" ht="20.25" customHeight="1" hidden="1">
      <c r="A111" s="104" t="s">
        <v>34</v>
      </c>
      <c r="B111" s="140">
        <f t="shared" si="0"/>
        <v>0</v>
      </c>
      <c r="C111" s="203"/>
      <c r="D111" s="203"/>
      <c r="E111" s="140">
        <f t="shared" si="1"/>
        <v>0</v>
      </c>
      <c r="F111" s="141"/>
      <c r="G111" s="141"/>
      <c r="H111" s="304" t="e">
        <f t="shared" si="2"/>
        <v>#DIV/0!</v>
      </c>
    </row>
    <row r="112" spans="1:8" ht="20.25" customHeight="1" hidden="1">
      <c r="A112" s="104" t="s">
        <v>35</v>
      </c>
      <c r="B112" s="140">
        <f t="shared" si="0"/>
        <v>0</v>
      </c>
      <c r="C112" s="203"/>
      <c r="D112" s="203"/>
      <c r="E112" s="140">
        <f t="shared" si="1"/>
        <v>0</v>
      </c>
      <c r="F112" s="141"/>
      <c r="G112" s="141"/>
      <c r="H112" s="304" t="e">
        <f t="shared" si="2"/>
        <v>#DIV/0!</v>
      </c>
    </row>
    <row r="113" spans="1:8" ht="20.25" customHeight="1" hidden="1">
      <c r="A113" s="104" t="s">
        <v>40</v>
      </c>
      <c r="B113" s="140">
        <f aca="true" t="shared" si="3" ref="B113:B176">C113+D113</f>
        <v>0</v>
      </c>
      <c r="C113" s="203"/>
      <c r="D113" s="203"/>
      <c r="E113" s="140">
        <f aca="true" t="shared" si="4" ref="E113:E176">F113+G113</f>
        <v>0</v>
      </c>
      <c r="F113" s="141"/>
      <c r="G113" s="141"/>
      <c r="H113" s="304" t="e">
        <f aca="true" t="shared" si="5" ref="H113:H176">(E113-B113)/B113*100</f>
        <v>#DIV/0!</v>
      </c>
    </row>
    <row r="114" spans="1:8" ht="20.25" customHeight="1" hidden="1">
      <c r="A114" s="104" t="s">
        <v>41</v>
      </c>
      <c r="B114" s="140">
        <f t="shared" si="3"/>
        <v>0</v>
      </c>
      <c r="C114" s="203"/>
      <c r="D114" s="203"/>
      <c r="E114" s="140">
        <f t="shared" si="4"/>
        <v>0</v>
      </c>
      <c r="F114" s="141"/>
      <c r="G114" s="141"/>
      <c r="H114" s="304" t="e">
        <f t="shared" si="5"/>
        <v>#DIV/0!</v>
      </c>
    </row>
    <row r="115" spans="1:8" ht="20.25" customHeight="1" hidden="1">
      <c r="A115" s="104" t="s">
        <v>42</v>
      </c>
      <c r="B115" s="140">
        <f t="shared" si="3"/>
        <v>0</v>
      </c>
      <c r="C115" s="202"/>
      <c r="D115" s="202"/>
      <c r="E115" s="140">
        <f t="shared" si="4"/>
        <v>0</v>
      </c>
      <c r="F115" s="140"/>
      <c r="G115" s="140"/>
      <c r="H115" s="304" t="e">
        <f t="shared" si="5"/>
        <v>#DIV/0!</v>
      </c>
    </row>
    <row r="116" spans="1:8" ht="20.25" customHeight="1" hidden="1">
      <c r="A116" s="104" t="s">
        <v>224</v>
      </c>
      <c r="B116" s="140">
        <f t="shared" si="3"/>
        <v>0</v>
      </c>
      <c r="C116" s="203"/>
      <c r="D116" s="203"/>
      <c r="E116" s="140">
        <f t="shared" si="4"/>
        <v>0</v>
      </c>
      <c r="F116" s="141"/>
      <c r="G116" s="141"/>
      <c r="H116" s="304" t="e">
        <f t="shared" si="5"/>
        <v>#DIV/0!</v>
      </c>
    </row>
    <row r="117" spans="1:8" ht="20.25" customHeight="1" hidden="1">
      <c r="A117" s="104" t="s">
        <v>43</v>
      </c>
      <c r="B117" s="140">
        <f t="shared" si="3"/>
        <v>0</v>
      </c>
      <c r="C117" s="203"/>
      <c r="D117" s="203"/>
      <c r="E117" s="140">
        <f t="shared" si="4"/>
        <v>0</v>
      </c>
      <c r="F117" s="141"/>
      <c r="G117" s="141"/>
      <c r="H117" s="304" t="e">
        <f t="shared" si="5"/>
        <v>#DIV/0!</v>
      </c>
    </row>
    <row r="118" spans="1:8" ht="20.25" customHeight="1" hidden="1">
      <c r="A118" s="104" t="s">
        <v>44</v>
      </c>
      <c r="B118" s="140">
        <f t="shared" si="3"/>
        <v>0</v>
      </c>
      <c r="C118" s="203"/>
      <c r="D118" s="203"/>
      <c r="E118" s="140">
        <f t="shared" si="4"/>
        <v>0</v>
      </c>
      <c r="F118" s="141"/>
      <c r="G118" s="141"/>
      <c r="H118" s="304" t="e">
        <f t="shared" si="5"/>
        <v>#DIV/0!</v>
      </c>
    </row>
    <row r="119" spans="1:8" ht="20.25" customHeight="1" hidden="1">
      <c r="A119" s="104" t="s">
        <v>45</v>
      </c>
      <c r="B119" s="140">
        <f t="shared" si="3"/>
        <v>0</v>
      </c>
      <c r="C119" s="203"/>
      <c r="D119" s="203"/>
      <c r="E119" s="140">
        <f t="shared" si="4"/>
        <v>0</v>
      </c>
      <c r="F119" s="141"/>
      <c r="G119" s="141"/>
      <c r="H119" s="304" t="e">
        <f t="shared" si="5"/>
        <v>#DIV/0!</v>
      </c>
    </row>
    <row r="120" spans="1:8" ht="20.25" customHeight="1" hidden="1">
      <c r="A120" s="104" t="s">
        <v>46</v>
      </c>
      <c r="B120" s="140">
        <f t="shared" si="3"/>
        <v>0</v>
      </c>
      <c r="C120" s="202"/>
      <c r="D120" s="202"/>
      <c r="E120" s="140">
        <f t="shared" si="4"/>
        <v>0</v>
      </c>
      <c r="F120" s="140"/>
      <c r="G120" s="140"/>
      <c r="H120" s="304" t="e">
        <f t="shared" si="5"/>
        <v>#DIV/0!</v>
      </c>
    </row>
    <row r="121" spans="1:8" ht="20.25" customHeight="1" hidden="1">
      <c r="A121" s="104" t="s">
        <v>224</v>
      </c>
      <c r="B121" s="140">
        <f t="shared" si="3"/>
        <v>0</v>
      </c>
      <c r="C121" s="203"/>
      <c r="D121" s="203"/>
      <c r="E121" s="140">
        <f t="shared" si="4"/>
        <v>0</v>
      </c>
      <c r="F121" s="141"/>
      <c r="G121" s="141"/>
      <c r="H121" s="304" t="e">
        <f t="shared" si="5"/>
        <v>#DIV/0!</v>
      </c>
    </row>
    <row r="122" spans="1:8" ht="20.25" customHeight="1" hidden="1">
      <c r="A122" s="104" t="s">
        <v>43</v>
      </c>
      <c r="B122" s="140">
        <f t="shared" si="3"/>
        <v>0</v>
      </c>
      <c r="C122" s="203"/>
      <c r="D122" s="203"/>
      <c r="E122" s="140">
        <f t="shared" si="4"/>
        <v>0</v>
      </c>
      <c r="F122" s="141"/>
      <c r="G122" s="141"/>
      <c r="H122" s="304" t="e">
        <f t="shared" si="5"/>
        <v>#DIV/0!</v>
      </c>
    </row>
    <row r="123" spans="1:8" ht="20.25" customHeight="1" hidden="1">
      <c r="A123" s="104" t="s">
        <v>229</v>
      </c>
      <c r="B123" s="140">
        <f t="shared" si="3"/>
        <v>0</v>
      </c>
      <c r="C123" s="203"/>
      <c r="D123" s="203"/>
      <c r="E123" s="140">
        <f t="shared" si="4"/>
        <v>0</v>
      </c>
      <c r="F123" s="141"/>
      <c r="G123" s="141"/>
      <c r="H123" s="304" t="e">
        <f t="shared" si="5"/>
        <v>#DIV/0!</v>
      </c>
    </row>
    <row r="124" spans="1:8" ht="20.25" customHeight="1" hidden="1">
      <c r="A124" s="104" t="s">
        <v>19</v>
      </c>
      <c r="B124" s="140">
        <f t="shared" si="3"/>
        <v>0</v>
      </c>
      <c r="C124" s="203"/>
      <c r="D124" s="203"/>
      <c r="E124" s="140">
        <f t="shared" si="4"/>
        <v>0</v>
      </c>
      <c r="F124" s="141"/>
      <c r="G124" s="141"/>
      <c r="H124" s="304" t="e">
        <f t="shared" si="5"/>
        <v>#DIV/0!</v>
      </c>
    </row>
    <row r="125" spans="1:8" ht="20.25" customHeight="1" hidden="1">
      <c r="A125" s="104" t="s">
        <v>47</v>
      </c>
      <c r="B125" s="140">
        <f t="shared" si="3"/>
        <v>0</v>
      </c>
      <c r="C125" s="203"/>
      <c r="D125" s="203"/>
      <c r="E125" s="140">
        <f t="shared" si="4"/>
        <v>0</v>
      </c>
      <c r="F125" s="141"/>
      <c r="G125" s="141"/>
      <c r="H125" s="304" t="e">
        <f t="shared" si="5"/>
        <v>#DIV/0!</v>
      </c>
    </row>
    <row r="126" spans="1:8" ht="20.25" customHeight="1" hidden="1">
      <c r="A126" s="104" t="s">
        <v>48</v>
      </c>
      <c r="B126" s="140">
        <f t="shared" si="3"/>
        <v>0</v>
      </c>
      <c r="C126" s="202"/>
      <c r="D126" s="202"/>
      <c r="E126" s="140">
        <f t="shared" si="4"/>
        <v>0</v>
      </c>
      <c r="F126" s="140"/>
      <c r="G126" s="140"/>
      <c r="H126" s="304" t="e">
        <f t="shared" si="5"/>
        <v>#DIV/0!</v>
      </c>
    </row>
    <row r="127" spans="1:8" ht="20.25" customHeight="1" hidden="1">
      <c r="A127" s="104" t="s">
        <v>1325</v>
      </c>
      <c r="B127" s="140">
        <f t="shared" si="3"/>
        <v>0</v>
      </c>
      <c r="C127" s="203"/>
      <c r="D127" s="203"/>
      <c r="E127" s="140">
        <f t="shared" si="4"/>
        <v>0</v>
      </c>
      <c r="F127" s="141"/>
      <c r="G127" s="141"/>
      <c r="H127" s="304" t="e">
        <f t="shared" si="5"/>
        <v>#DIV/0!</v>
      </c>
    </row>
    <row r="128" spans="1:8" ht="20.25" customHeight="1" hidden="1">
      <c r="A128" s="104" t="s">
        <v>49</v>
      </c>
      <c r="B128" s="140">
        <f t="shared" si="3"/>
        <v>0</v>
      </c>
      <c r="C128" s="203"/>
      <c r="D128" s="203"/>
      <c r="E128" s="140">
        <f t="shared" si="4"/>
        <v>0</v>
      </c>
      <c r="F128" s="141"/>
      <c r="G128" s="141"/>
      <c r="H128" s="304" t="e">
        <f t="shared" si="5"/>
        <v>#DIV/0!</v>
      </c>
    </row>
    <row r="129" spans="1:8" ht="20.25" customHeight="1" hidden="1">
      <c r="A129" s="104" t="s">
        <v>50</v>
      </c>
      <c r="B129" s="140">
        <f t="shared" si="3"/>
        <v>0</v>
      </c>
      <c r="C129" s="203"/>
      <c r="D129" s="203"/>
      <c r="E129" s="140">
        <f t="shared" si="4"/>
        <v>0</v>
      </c>
      <c r="F129" s="141"/>
      <c r="G129" s="141"/>
      <c r="H129" s="304" t="e">
        <f t="shared" si="5"/>
        <v>#DIV/0!</v>
      </c>
    </row>
    <row r="130" spans="1:8" ht="20.25" customHeight="1" hidden="1">
      <c r="A130" s="104" t="s">
        <v>51</v>
      </c>
      <c r="B130" s="140">
        <f t="shared" si="3"/>
        <v>0</v>
      </c>
      <c r="C130" s="203"/>
      <c r="D130" s="203"/>
      <c r="E130" s="140">
        <f t="shared" si="4"/>
        <v>0</v>
      </c>
      <c r="F130" s="141"/>
      <c r="G130" s="141"/>
      <c r="H130" s="304" t="e">
        <f t="shared" si="5"/>
        <v>#DIV/0!</v>
      </c>
    </row>
    <row r="131" spans="1:8" ht="20.25" customHeight="1" hidden="1">
      <c r="A131" s="104" t="s">
        <v>52</v>
      </c>
      <c r="B131" s="140">
        <f t="shared" si="3"/>
        <v>0</v>
      </c>
      <c r="C131" s="202"/>
      <c r="D131" s="202"/>
      <c r="E131" s="140">
        <f t="shared" si="4"/>
        <v>0</v>
      </c>
      <c r="F131" s="140"/>
      <c r="G131" s="140"/>
      <c r="H131" s="304" t="e">
        <f t="shared" si="5"/>
        <v>#DIV/0!</v>
      </c>
    </row>
    <row r="132" spans="1:8" ht="20.25" customHeight="1" hidden="1">
      <c r="A132" s="104" t="s">
        <v>1325</v>
      </c>
      <c r="B132" s="140">
        <f t="shared" si="3"/>
        <v>0</v>
      </c>
      <c r="C132" s="203"/>
      <c r="D132" s="203"/>
      <c r="E132" s="140">
        <f t="shared" si="4"/>
        <v>0</v>
      </c>
      <c r="F132" s="141"/>
      <c r="G132" s="141"/>
      <c r="H132" s="304" t="e">
        <f t="shared" si="5"/>
        <v>#DIV/0!</v>
      </c>
    </row>
    <row r="133" spans="1:8" ht="20.25" customHeight="1" hidden="1">
      <c r="A133" s="104" t="s">
        <v>49</v>
      </c>
      <c r="B133" s="140">
        <f t="shared" si="3"/>
        <v>0</v>
      </c>
      <c r="C133" s="203"/>
      <c r="D133" s="203"/>
      <c r="E133" s="140">
        <f t="shared" si="4"/>
        <v>0</v>
      </c>
      <c r="F133" s="141"/>
      <c r="G133" s="141"/>
      <c r="H133" s="304" t="e">
        <f t="shared" si="5"/>
        <v>#DIV/0!</v>
      </c>
    </row>
    <row r="134" spans="1:8" ht="20.25" customHeight="1" hidden="1">
      <c r="A134" s="104" t="s">
        <v>53</v>
      </c>
      <c r="B134" s="140">
        <f t="shared" si="3"/>
        <v>0</v>
      </c>
      <c r="C134" s="203"/>
      <c r="D134" s="203"/>
      <c r="E134" s="140">
        <f t="shared" si="4"/>
        <v>0</v>
      </c>
      <c r="F134" s="141"/>
      <c r="G134" s="141"/>
      <c r="H134" s="304" t="e">
        <f t="shared" si="5"/>
        <v>#DIV/0!</v>
      </c>
    </row>
    <row r="135" spans="1:8" ht="20.25" customHeight="1" hidden="1">
      <c r="A135" s="104" t="s">
        <v>54</v>
      </c>
      <c r="B135" s="140">
        <f t="shared" si="3"/>
        <v>0</v>
      </c>
      <c r="C135" s="203"/>
      <c r="D135" s="203"/>
      <c r="E135" s="140">
        <f t="shared" si="4"/>
        <v>0</v>
      </c>
      <c r="F135" s="141"/>
      <c r="G135" s="141"/>
      <c r="H135" s="304" t="e">
        <f t="shared" si="5"/>
        <v>#DIV/0!</v>
      </c>
    </row>
    <row r="136" spans="1:8" ht="20.25" customHeight="1" hidden="1">
      <c r="A136" s="104" t="s">
        <v>55</v>
      </c>
      <c r="B136" s="140">
        <f t="shared" si="3"/>
        <v>0</v>
      </c>
      <c r="C136" s="202"/>
      <c r="D136" s="202"/>
      <c r="E136" s="140">
        <f t="shared" si="4"/>
        <v>0</v>
      </c>
      <c r="F136" s="140"/>
      <c r="G136" s="140"/>
      <c r="H136" s="304" t="e">
        <f t="shared" si="5"/>
        <v>#DIV/0!</v>
      </c>
    </row>
    <row r="137" spans="1:8" ht="20.25" customHeight="1" hidden="1">
      <c r="A137" s="104" t="s">
        <v>246</v>
      </c>
      <c r="B137" s="140">
        <f t="shared" si="3"/>
        <v>0</v>
      </c>
      <c r="C137" s="203"/>
      <c r="D137" s="203"/>
      <c r="E137" s="140">
        <f t="shared" si="4"/>
        <v>0</v>
      </c>
      <c r="F137" s="141"/>
      <c r="G137" s="141"/>
      <c r="H137" s="304" t="e">
        <f t="shared" si="5"/>
        <v>#DIV/0!</v>
      </c>
    </row>
    <row r="138" spans="1:8" ht="20.25" customHeight="1" hidden="1">
      <c r="A138" s="104" t="s">
        <v>56</v>
      </c>
      <c r="B138" s="140">
        <f t="shared" si="3"/>
        <v>0</v>
      </c>
      <c r="C138" s="203"/>
      <c r="D138" s="203"/>
      <c r="E138" s="140">
        <f t="shared" si="4"/>
        <v>0</v>
      </c>
      <c r="F138" s="141"/>
      <c r="G138" s="141"/>
      <c r="H138" s="304" t="e">
        <f t="shared" si="5"/>
        <v>#DIV/0!</v>
      </c>
    </row>
    <row r="139" spans="1:8" ht="20.25" customHeight="1" hidden="1">
      <c r="A139" s="104" t="s">
        <v>57</v>
      </c>
      <c r="B139" s="140">
        <f t="shared" si="3"/>
        <v>0</v>
      </c>
      <c r="C139" s="202"/>
      <c r="D139" s="202"/>
      <c r="E139" s="140">
        <f t="shared" si="4"/>
        <v>0</v>
      </c>
      <c r="F139" s="140"/>
      <c r="G139" s="140"/>
      <c r="H139" s="304" t="e">
        <f t="shared" si="5"/>
        <v>#DIV/0!</v>
      </c>
    </row>
    <row r="140" spans="1:8" ht="20.25" customHeight="1" hidden="1">
      <c r="A140" s="104" t="s">
        <v>246</v>
      </c>
      <c r="B140" s="140">
        <f t="shared" si="3"/>
        <v>0</v>
      </c>
      <c r="C140" s="203"/>
      <c r="D140" s="203"/>
      <c r="E140" s="140">
        <f t="shared" si="4"/>
        <v>0</v>
      </c>
      <c r="F140" s="141"/>
      <c r="G140" s="141"/>
      <c r="H140" s="304" t="e">
        <f t="shared" si="5"/>
        <v>#DIV/0!</v>
      </c>
    </row>
    <row r="141" spans="1:8" ht="20.25" customHeight="1" hidden="1">
      <c r="A141" s="104" t="s">
        <v>58</v>
      </c>
      <c r="B141" s="140">
        <f t="shared" si="3"/>
        <v>0</v>
      </c>
      <c r="C141" s="203"/>
      <c r="D141" s="203"/>
      <c r="E141" s="140">
        <f t="shared" si="4"/>
        <v>0</v>
      </c>
      <c r="F141" s="141"/>
      <c r="G141" s="141"/>
      <c r="H141" s="304" t="e">
        <f t="shared" si="5"/>
        <v>#DIV/0!</v>
      </c>
    </row>
    <row r="142" spans="1:8" ht="20.25" customHeight="1" hidden="1">
      <c r="A142" s="104" t="s">
        <v>59</v>
      </c>
      <c r="B142" s="140">
        <f t="shared" si="3"/>
        <v>0</v>
      </c>
      <c r="C142" s="203"/>
      <c r="D142" s="203"/>
      <c r="E142" s="140">
        <f t="shared" si="4"/>
        <v>0</v>
      </c>
      <c r="F142" s="141"/>
      <c r="G142" s="141"/>
      <c r="H142" s="304" t="e">
        <f t="shared" si="5"/>
        <v>#DIV/0!</v>
      </c>
    </row>
    <row r="143" spans="1:8" ht="20.25" customHeight="1" hidden="1">
      <c r="A143" s="104" t="s">
        <v>60</v>
      </c>
      <c r="B143" s="140">
        <f t="shared" si="3"/>
        <v>0</v>
      </c>
      <c r="C143" s="203"/>
      <c r="D143" s="203"/>
      <c r="E143" s="140">
        <f t="shared" si="4"/>
        <v>0</v>
      </c>
      <c r="F143" s="141"/>
      <c r="G143" s="141"/>
      <c r="H143" s="304" t="e">
        <f t="shared" si="5"/>
        <v>#DIV/0!</v>
      </c>
    </row>
    <row r="144" spans="1:8" ht="20.25" customHeight="1" hidden="1">
      <c r="A144" s="104" t="s">
        <v>61</v>
      </c>
      <c r="B144" s="140">
        <f t="shared" si="3"/>
        <v>0</v>
      </c>
      <c r="C144" s="203"/>
      <c r="D144" s="203"/>
      <c r="E144" s="140">
        <f t="shared" si="4"/>
        <v>0</v>
      </c>
      <c r="F144" s="141"/>
      <c r="G144" s="141"/>
      <c r="H144" s="304" t="e">
        <f t="shared" si="5"/>
        <v>#DIV/0!</v>
      </c>
    </row>
    <row r="145" spans="1:8" ht="20.25" customHeight="1" hidden="1">
      <c r="A145" s="104" t="s">
        <v>62</v>
      </c>
      <c r="B145" s="140">
        <f t="shared" si="3"/>
        <v>0</v>
      </c>
      <c r="C145" s="203"/>
      <c r="D145" s="203"/>
      <c r="E145" s="140">
        <f t="shared" si="4"/>
        <v>0</v>
      </c>
      <c r="F145" s="141"/>
      <c r="G145" s="141"/>
      <c r="H145" s="304" t="e">
        <f t="shared" si="5"/>
        <v>#DIV/0!</v>
      </c>
    </row>
    <row r="146" spans="1:8" ht="20.25" customHeight="1" hidden="1">
      <c r="A146" s="104" t="s">
        <v>63</v>
      </c>
      <c r="B146" s="140">
        <f t="shared" si="3"/>
        <v>0</v>
      </c>
      <c r="C146" s="203"/>
      <c r="D146" s="203"/>
      <c r="E146" s="140">
        <f t="shared" si="4"/>
        <v>0</v>
      </c>
      <c r="F146" s="141"/>
      <c r="G146" s="141"/>
      <c r="H146" s="304" t="e">
        <f t="shared" si="5"/>
        <v>#DIV/0!</v>
      </c>
    </row>
    <row r="147" spans="1:8" ht="20.25" customHeight="1" hidden="1">
      <c r="A147" s="104" t="s">
        <v>64</v>
      </c>
      <c r="B147" s="140">
        <f t="shared" si="3"/>
        <v>0</v>
      </c>
      <c r="C147" s="203"/>
      <c r="D147" s="203"/>
      <c r="E147" s="140">
        <f t="shared" si="4"/>
        <v>0</v>
      </c>
      <c r="F147" s="141"/>
      <c r="G147" s="141"/>
      <c r="H147" s="304" t="e">
        <f t="shared" si="5"/>
        <v>#DIV/0!</v>
      </c>
    </row>
    <row r="148" spans="1:8" ht="20.25" customHeight="1" hidden="1">
      <c r="A148" s="104" t="s">
        <v>65</v>
      </c>
      <c r="B148" s="140">
        <f t="shared" si="3"/>
        <v>0</v>
      </c>
      <c r="C148" s="202"/>
      <c r="D148" s="202"/>
      <c r="E148" s="140">
        <f t="shared" si="4"/>
        <v>0</v>
      </c>
      <c r="F148" s="140"/>
      <c r="G148" s="140"/>
      <c r="H148" s="304" t="e">
        <f t="shared" si="5"/>
        <v>#DIV/0!</v>
      </c>
    </row>
    <row r="149" spans="1:8" ht="20.25" customHeight="1" hidden="1">
      <c r="A149" s="104" t="s">
        <v>277</v>
      </c>
      <c r="B149" s="140">
        <f t="shared" si="3"/>
        <v>0</v>
      </c>
      <c r="C149" s="202"/>
      <c r="D149" s="202"/>
      <c r="E149" s="140">
        <f t="shared" si="4"/>
        <v>0</v>
      </c>
      <c r="F149" s="140"/>
      <c r="G149" s="140"/>
      <c r="H149" s="304" t="e">
        <f t="shared" si="5"/>
        <v>#DIV/0!</v>
      </c>
    </row>
    <row r="150" spans="1:8" ht="20.25" customHeight="1" hidden="1">
      <c r="A150" s="104" t="s">
        <v>66</v>
      </c>
      <c r="B150" s="140">
        <f t="shared" si="3"/>
        <v>0</v>
      </c>
      <c r="C150" s="203"/>
      <c r="D150" s="203"/>
      <c r="E150" s="140">
        <f t="shared" si="4"/>
        <v>0</v>
      </c>
      <c r="F150" s="141"/>
      <c r="G150" s="141"/>
      <c r="H150" s="304" t="e">
        <f t="shared" si="5"/>
        <v>#DIV/0!</v>
      </c>
    </row>
    <row r="151" spans="1:8" ht="20.25" customHeight="1" hidden="1">
      <c r="A151" s="104" t="s">
        <v>67</v>
      </c>
      <c r="B151" s="140">
        <f t="shared" si="3"/>
        <v>0</v>
      </c>
      <c r="C151" s="203"/>
      <c r="D151" s="203"/>
      <c r="E151" s="140">
        <f t="shared" si="4"/>
        <v>0</v>
      </c>
      <c r="F151" s="141"/>
      <c r="G151" s="141"/>
      <c r="H151" s="304" t="e">
        <f t="shared" si="5"/>
        <v>#DIV/0!</v>
      </c>
    </row>
    <row r="152" spans="1:8" ht="20.25" customHeight="1" hidden="1">
      <c r="A152" s="104" t="s">
        <v>68</v>
      </c>
      <c r="B152" s="140">
        <f t="shared" si="3"/>
        <v>0</v>
      </c>
      <c r="C152" s="202"/>
      <c r="D152" s="202"/>
      <c r="E152" s="140">
        <f t="shared" si="4"/>
        <v>0</v>
      </c>
      <c r="F152" s="140"/>
      <c r="G152" s="140"/>
      <c r="H152" s="304" t="e">
        <f t="shared" si="5"/>
        <v>#DIV/0!</v>
      </c>
    </row>
    <row r="153" spans="1:8" ht="20.25" customHeight="1" hidden="1">
      <c r="A153" s="104" t="s">
        <v>69</v>
      </c>
      <c r="B153" s="140">
        <f t="shared" si="3"/>
        <v>0</v>
      </c>
      <c r="C153" s="203"/>
      <c r="D153" s="203"/>
      <c r="E153" s="140">
        <f t="shared" si="4"/>
        <v>0</v>
      </c>
      <c r="F153" s="141"/>
      <c r="G153" s="141"/>
      <c r="H153" s="304" t="e">
        <f t="shared" si="5"/>
        <v>#DIV/0!</v>
      </c>
    </row>
    <row r="154" spans="1:8" ht="20.25" customHeight="1" hidden="1">
      <c r="A154" s="104" t="s">
        <v>280</v>
      </c>
      <c r="B154" s="140">
        <f t="shared" si="3"/>
        <v>0</v>
      </c>
      <c r="C154" s="203"/>
      <c r="D154" s="203"/>
      <c r="E154" s="140">
        <f t="shared" si="4"/>
        <v>0</v>
      </c>
      <c r="F154" s="141"/>
      <c r="G154" s="141"/>
      <c r="H154" s="304" t="e">
        <f t="shared" si="5"/>
        <v>#DIV/0!</v>
      </c>
    </row>
    <row r="155" spans="1:8" ht="20.25" customHeight="1" hidden="1">
      <c r="A155" s="104" t="s">
        <v>70</v>
      </c>
      <c r="B155" s="140">
        <f t="shared" si="3"/>
        <v>0</v>
      </c>
      <c r="C155" s="203"/>
      <c r="D155" s="203"/>
      <c r="E155" s="140">
        <f t="shared" si="4"/>
        <v>0</v>
      </c>
      <c r="F155" s="141"/>
      <c r="G155" s="141"/>
      <c r="H155" s="304" t="e">
        <f t="shared" si="5"/>
        <v>#DIV/0!</v>
      </c>
    </row>
    <row r="156" spans="1:8" ht="20.25" customHeight="1" hidden="1">
      <c r="A156" s="104" t="s">
        <v>71</v>
      </c>
      <c r="B156" s="140">
        <f t="shared" si="3"/>
        <v>0</v>
      </c>
      <c r="C156" s="203"/>
      <c r="D156" s="203"/>
      <c r="E156" s="140">
        <f t="shared" si="4"/>
        <v>0</v>
      </c>
      <c r="F156" s="141"/>
      <c r="G156" s="141"/>
      <c r="H156" s="304" t="e">
        <f t="shared" si="5"/>
        <v>#DIV/0!</v>
      </c>
    </row>
    <row r="157" spans="1:8" ht="20.25" customHeight="1" hidden="1">
      <c r="A157" s="104" t="s">
        <v>72</v>
      </c>
      <c r="B157" s="140">
        <f t="shared" si="3"/>
        <v>0</v>
      </c>
      <c r="C157" s="202"/>
      <c r="D157" s="202"/>
      <c r="E157" s="140">
        <f t="shared" si="4"/>
        <v>0</v>
      </c>
      <c r="F157" s="140"/>
      <c r="G157" s="140"/>
      <c r="H157" s="304" t="e">
        <f t="shared" si="5"/>
        <v>#DIV/0!</v>
      </c>
    </row>
    <row r="158" spans="1:8" ht="20.25" customHeight="1" hidden="1">
      <c r="A158" s="104" t="s">
        <v>70</v>
      </c>
      <c r="B158" s="140">
        <f t="shared" si="3"/>
        <v>0</v>
      </c>
      <c r="C158" s="203"/>
      <c r="D158" s="203"/>
      <c r="E158" s="140">
        <f t="shared" si="4"/>
        <v>0</v>
      </c>
      <c r="F158" s="141"/>
      <c r="G158" s="141"/>
      <c r="H158" s="304" t="e">
        <f t="shared" si="5"/>
        <v>#DIV/0!</v>
      </c>
    </row>
    <row r="159" spans="1:8" ht="20.25" customHeight="1" hidden="1">
      <c r="A159" s="104" t="s">
        <v>69</v>
      </c>
      <c r="B159" s="140">
        <f t="shared" si="3"/>
        <v>0</v>
      </c>
      <c r="C159" s="203"/>
      <c r="D159" s="203"/>
      <c r="E159" s="140">
        <f t="shared" si="4"/>
        <v>0</v>
      </c>
      <c r="F159" s="141"/>
      <c r="G159" s="141"/>
      <c r="H159" s="304" t="e">
        <f t="shared" si="5"/>
        <v>#DIV/0!</v>
      </c>
    </row>
    <row r="160" spans="1:8" ht="20.25" customHeight="1" hidden="1">
      <c r="A160" s="104" t="s">
        <v>73</v>
      </c>
      <c r="B160" s="140">
        <f t="shared" si="3"/>
        <v>0</v>
      </c>
      <c r="C160" s="203"/>
      <c r="D160" s="203"/>
      <c r="E160" s="140">
        <f t="shared" si="4"/>
        <v>0</v>
      </c>
      <c r="F160" s="141"/>
      <c r="G160" s="141"/>
      <c r="H160" s="304" t="e">
        <f t="shared" si="5"/>
        <v>#DIV/0!</v>
      </c>
    </row>
    <row r="161" spans="1:8" ht="20.25" customHeight="1" hidden="1">
      <c r="A161" s="104" t="s">
        <v>74</v>
      </c>
      <c r="B161" s="140">
        <f t="shared" si="3"/>
        <v>0</v>
      </c>
      <c r="C161" s="202"/>
      <c r="D161" s="202"/>
      <c r="E161" s="140">
        <f t="shared" si="4"/>
        <v>0</v>
      </c>
      <c r="F161" s="140"/>
      <c r="G161" s="140"/>
      <c r="H161" s="304" t="e">
        <f t="shared" si="5"/>
        <v>#DIV/0!</v>
      </c>
    </row>
    <row r="162" spans="1:8" ht="20.25" customHeight="1" hidden="1">
      <c r="A162" s="104" t="s">
        <v>70</v>
      </c>
      <c r="B162" s="140">
        <f t="shared" si="3"/>
        <v>0</v>
      </c>
      <c r="C162" s="203"/>
      <c r="D162" s="203"/>
      <c r="E162" s="140">
        <f t="shared" si="4"/>
        <v>0</v>
      </c>
      <c r="F162" s="141"/>
      <c r="G162" s="141"/>
      <c r="H162" s="304" t="e">
        <f t="shared" si="5"/>
        <v>#DIV/0!</v>
      </c>
    </row>
    <row r="163" spans="1:8" ht="20.25" customHeight="1" hidden="1">
      <c r="A163" s="104" t="s">
        <v>75</v>
      </c>
      <c r="B163" s="140">
        <f t="shared" si="3"/>
        <v>0</v>
      </c>
      <c r="C163" s="203"/>
      <c r="D163" s="203"/>
      <c r="E163" s="140">
        <f t="shared" si="4"/>
        <v>0</v>
      </c>
      <c r="F163" s="141"/>
      <c r="G163" s="141"/>
      <c r="H163" s="304" t="e">
        <f t="shared" si="5"/>
        <v>#DIV/0!</v>
      </c>
    </row>
    <row r="164" spans="1:8" ht="20.25" customHeight="1" hidden="1">
      <c r="A164" s="104" t="s">
        <v>76</v>
      </c>
      <c r="B164" s="140">
        <f t="shared" si="3"/>
        <v>0</v>
      </c>
      <c r="C164" s="203"/>
      <c r="D164" s="203"/>
      <c r="E164" s="140">
        <f t="shared" si="4"/>
        <v>0</v>
      </c>
      <c r="F164" s="141"/>
      <c r="G164" s="141"/>
      <c r="H164" s="304" t="e">
        <f t="shared" si="5"/>
        <v>#DIV/0!</v>
      </c>
    </row>
    <row r="165" spans="1:8" ht="20.25" customHeight="1" hidden="1">
      <c r="A165" s="104" t="s">
        <v>77</v>
      </c>
      <c r="B165" s="140">
        <f t="shared" si="3"/>
        <v>0</v>
      </c>
      <c r="C165" s="203"/>
      <c r="D165" s="203"/>
      <c r="E165" s="140">
        <f t="shared" si="4"/>
        <v>0</v>
      </c>
      <c r="F165" s="141"/>
      <c r="G165" s="141"/>
      <c r="H165" s="304" t="e">
        <f t="shared" si="5"/>
        <v>#DIV/0!</v>
      </c>
    </row>
    <row r="166" spans="1:8" ht="20.25" customHeight="1" hidden="1">
      <c r="A166" s="104" t="s">
        <v>78</v>
      </c>
      <c r="B166" s="140">
        <f t="shared" si="3"/>
        <v>0</v>
      </c>
      <c r="C166" s="202"/>
      <c r="D166" s="202"/>
      <c r="E166" s="140">
        <f t="shared" si="4"/>
        <v>0</v>
      </c>
      <c r="F166" s="140"/>
      <c r="G166" s="140"/>
      <c r="H166" s="304" t="e">
        <f t="shared" si="5"/>
        <v>#DIV/0!</v>
      </c>
    </row>
    <row r="167" spans="1:8" ht="20.25" customHeight="1" hidden="1">
      <c r="A167" s="104" t="s">
        <v>289</v>
      </c>
      <c r="B167" s="140">
        <f t="shared" si="3"/>
        <v>0</v>
      </c>
      <c r="C167" s="203"/>
      <c r="D167" s="203"/>
      <c r="E167" s="140">
        <f t="shared" si="4"/>
        <v>0</v>
      </c>
      <c r="F167" s="141"/>
      <c r="G167" s="141"/>
      <c r="H167" s="304" t="e">
        <f t="shared" si="5"/>
        <v>#DIV/0!</v>
      </c>
    </row>
    <row r="168" spans="1:8" ht="20.25" customHeight="1" hidden="1">
      <c r="A168" s="104" t="s">
        <v>79</v>
      </c>
      <c r="B168" s="140">
        <f t="shared" si="3"/>
        <v>0</v>
      </c>
      <c r="C168" s="203"/>
      <c r="D168" s="203"/>
      <c r="E168" s="140">
        <f t="shared" si="4"/>
        <v>0</v>
      </c>
      <c r="F168" s="141"/>
      <c r="G168" s="141"/>
      <c r="H168" s="304" t="e">
        <f t="shared" si="5"/>
        <v>#DIV/0!</v>
      </c>
    </row>
    <row r="169" spans="1:8" ht="20.25" customHeight="1" hidden="1">
      <c r="A169" s="104" t="s">
        <v>80</v>
      </c>
      <c r="B169" s="140">
        <f t="shared" si="3"/>
        <v>0</v>
      </c>
      <c r="C169" s="203"/>
      <c r="D169" s="203"/>
      <c r="E169" s="140">
        <f t="shared" si="4"/>
        <v>0</v>
      </c>
      <c r="F169" s="141"/>
      <c r="G169" s="141"/>
      <c r="H169" s="304" t="e">
        <f t="shared" si="5"/>
        <v>#DIV/0!</v>
      </c>
    </row>
    <row r="170" spans="1:8" ht="20.25" customHeight="1" hidden="1">
      <c r="A170" s="104" t="s">
        <v>81</v>
      </c>
      <c r="B170" s="140">
        <f t="shared" si="3"/>
        <v>0</v>
      </c>
      <c r="C170" s="203"/>
      <c r="D170" s="203"/>
      <c r="E170" s="140">
        <f t="shared" si="4"/>
        <v>0</v>
      </c>
      <c r="F170" s="141"/>
      <c r="G170" s="141"/>
      <c r="H170" s="304" t="e">
        <f t="shared" si="5"/>
        <v>#DIV/0!</v>
      </c>
    </row>
    <row r="171" spans="1:8" ht="20.25" customHeight="1" hidden="1">
      <c r="A171" s="104" t="s">
        <v>82</v>
      </c>
      <c r="B171" s="140">
        <f t="shared" si="3"/>
        <v>0</v>
      </c>
      <c r="C171" s="202"/>
      <c r="D171" s="202"/>
      <c r="E171" s="140">
        <f t="shared" si="4"/>
        <v>0</v>
      </c>
      <c r="F171" s="140"/>
      <c r="G171" s="140"/>
      <c r="H171" s="304" t="e">
        <f t="shared" si="5"/>
        <v>#DIV/0!</v>
      </c>
    </row>
    <row r="172" spans="1:8" ht="20.25" customHeight="1" hidden="1">
      <c r="A172" s="104" t="s">
        <v>83</v>
      </c>
      <c r="B172" s="140">
        <f t="shared" si="3"/>
        <v>0</v>
      </c>
      <c r="C172" s="203"/>
      <c r="D172" s="203"/>
      <c r="E172" s="140">
        <f t="shared" si="4"/>
        <v>0</v>
      </c>
      <c r="F172" s="141"/>
      <c r="G172" s="141"/>
      <c r="H172" s="304" t="e">
        <f t="shared" si="5"/>
        <v>#DIV/0!</v>
      </c>
    </row>
    <row r="173" spans="1:8" ht="20.25" customHeight="1" hidden="1">
      <c r="A173" s="104" t="s">
        <v>84</v>
      </c>
      <c r="B173" s="140">
        <f t="shared" si="3"/>
        <v>0</v>
      </c>
      <c r="C173" s="203"/>
      <c r="D173" s="203"/>
      <c r="E173" s="140">
        <f t="shared" si="4"/>
        <v>0</v>
      </c>
      <c r="F173" s="141"/>
      <c r="G173" s="141"/>
      <c r="H173" s="304" t="e">
        <f t="shared" si="5"/>
        <v>#DIV/0!</v>
      </c>
    </row>
    <row r="174" spans="1:8" ht="20.25" customHeight="1" hidden="1">
      <c r="A174" s="104" t="s">
        <v>85</v>
      </c>
      <c r="B174" s="140">
        <f t="shared" si="3"/>
        <v>0</v>
      </c>
      <c r="C174" s="203"/>
      <c r="D174" s="203"/>
      <c r="E174" s="140">
        <f t="shared" si="4"/>
        <v>0</v>
      </c>
      <c r="F174" s="141"/>
      <c r="G174" s="141"/>
      <c r="H174" s="304" t="e">
        <f t="shared" si="5"/>
        <v>#DIV/0!</v>
      </c>
    </row>
    <row r="175" spans="1:8" ht="20.25" customHeight="1" hidden="1">
      <c r="A175" s="104" t="s">
        <v>86</v>
      </c>
      <c r="B175" s="140">
        <f t="shared" si="3"/>
        <v>0</v>
      </c>
      <c r="C175" s="203"/>
      <c r="D175" s="203"/>
      <c r="E175" s="140">
        <f t="shared" si="4"/>
        <v>0</v>
      </c>
      <c r="F175" s="141"/>
      <c r="G175" s="141"/>
      <c r="H175" s="304" t="e">
        <f t="shared" si="5"/>
        <v>#DIV/0!</v>
      </c>
    </row>
    <row r="176" spans="1:8" ht="20.25" customHeight="1" hidden="1">
      <c r="A176" s="104" t="s">
        <v>87</v>
      </c>
      <c r="B176" s="140">
        <f t="shared" si="3"/>
        <v>0</v>
      </c>
      <c r="C176" s="203"/>
      <c r="D176" s="203"/>
      <c r="E176" s="140">
        <f t="shared" si="4"/>
        <v>0</v>
      </c>
      <c r="F176" s="141"/>
      <c r="G176" s="141"/>
      <c r="H176" s="304" t="e">
        <f t="shared" si="5"/>
        <v>#DIV/0!</v>
      </c>
    </row>
    <row r="177" spans="1:8" ht="20.25" customHeight="1" hidden="1">
      <c r="A177" s="104" t="s">
        <v>88</v>
      </c>
      <c r="B177" s="140">
        <f aca="true" t="shared" si="6" ref="B177:B240">C177+D177</f>
        <v>0</v>
      </c>
      <c r="C177" s="203"/>
      <c r="D177" s="203"/>
      <c r="E177" s="140">
        <f aca="true" t="shared" si="7" ref="E177:E240">F177+G177</f>
        <v>0</v>
      </c>
      <c r="F177" s="141"/>
      <c r="G177" s="141"/>
      <c r="H177" s="304" t="e">
        <f aca="true" t="shared" si="8" ref="H177:H240">(E177-B177)/B177*100</f>
        <v>#DIV/0!</v>
      </c>
    </row>
    <row r="178" spans="1:8" ht="20.25" customHeight="1" hidden="1">
      <c r="A178" s="104" t="s">
        <v>89</v>
      </c>
      <c r="B178" s="140">
        <f t="shared" si="6"/>
        <v>0</v>
      </c>
      <c r="C178" s="203"/>
      <c r="D178" s="203"/>
      <c r="E178" s="140">
        <f t="shared" si="7"/>
        <v>0</v>
      </c>
      <c r="F178" s="141"/>
      <c r="G178" s="141"/>
      <c r="H178" s="304" t="e">
        <f t="shared" si="8"/>
        <v>#DIV/0!</v>
      </c>
    </row>
    <row r="179" spans="1:8" ht="20.25" customHeight="1" hidden="1">
      <c r="A179" s="104" t="s">
        <v>90</v>
      </c>
      <c r="B179" s="140">
        <f t="shared" si="6"/>
        <v>0</v>
      </c>
      <c r="C179" s="203"/>
      <c r="D179" s="203"/>
      <c r="E179" s="140">
        <f t="shared" si="7"/>
        <v>0</v>
      </c>
      <c r="F179" s="141"/>
      <c r="G179" s="141"/>
      <c r="H179" s="304" t="e">
        <f t="shared" si="8"/>
        <v>#DIV/0!</v>
      </c>
    </row>
    <row r="180" spans="1:8" ht="20.25" customHeight="1" hidden="1">
      <c r="A180" s="104" t="s">
        <v>91</v>
      </c>
      <c r="B180" s="140">
        <f t="shared" si="6"/>
        <v>0</v>
      </c>
      <c r="C180" s="202"/>
      <c r="D180" s="202"/>
      <c r="E180" s="140">
        <f t="shared" si="7"/>
        <v>0</v>
      </c>
      <c r="F180" s="140"/>
      <c r="G180" s="140"/>
      <c r="H180" s="304" t="e">
        <f t="shared" si="8"/>
        <v>#DIV/0!</v>
      </c>
    </row>
    <row r="181" spans="1:8" ht="20.25" customHeight="1" hidden="1">
      <c r="A181" s="104" t="s">
        <v>92</v>
      </c>
      <c r="B181" s="140">
        <f t="shared" si="6"/>
        <v>0</v>
      </c>
      <c r="C181" s="203"/>
      <c r="D181" s="203"/>
      <c r="E181" s="140">
        <f t="shared" si="7"/>
        <v>0</v>
      </c>
      <c r="F181" s="141"/>
      <c r="G181" s="141"/>
      <c r="H181" s="304" t="e">
        <f t="shared" si="8"/>
        <v>#DIV/0!</v>
      </c>
    </row>
    <row r="182" spans="1:8" ht="20.25" customHeight="1" hidden="1">
      <c r="A182" s="104" t="s">
        <v>93</v>
      </c>
      <c r="B182" s="140">
        <f t="shared" si="6"/>
        <v>0</v>
      </c>
      <c r="C182" s="203"/>
      <c r="D182" s="203"/>
      <c r="E182" s="140">
        <f t="shared" si="7"/>
        <v>0</v>
      </c>
      <c r="F182" s="141"/>
      <c r="G182" s="141"/>
      <c r="H182" s="304" t="e">
        <f t="shared" si="8"/>
        <v>#DIV/0!</v>
      </c>
    </row>
    <row r="183" spans="1:8" ht="20.25" customHeight="1" hidden="1">
      <c r="A183" s="104" t="s">
        <v>94</v>
      </c>
      <c r="B183" s="140">
        <f t="shared" si="6"/>
        <v>0</v>
      </c>
      <c r="C183" s="203"/>
      <c r="D183" s="203"/>
      <c r="E183" s="140">
        <f t="shared" si="7"/>
        <v>0</v>
      </c>
      <c r="F183" s="141"/>
      <c r="G183" s="141"/>
      <c r="H183" s="304" t="e">
        <f t="shared" si="8"/>
        <v>#DIV/0!</v>
      </c>
    </row>
    <row r="184" spans="1:8" ht="20.25" customHeight="1" hidden="1">
      <c r="A184" s="104" t="s">
        <v>95</v>
      </c>
      <c r="B184" s="140">
        <f t="shared" si="6"/>
        <v>0</v>
      </c>
      <c r="C184" s="203"/>
      <c r="D184" s="203"/>
      <c r="E184" s="140">
        <f t="shared" si="7"/>
        <v>0</v>
      </c>
      <c r="F184" s="141"/>
      <c r="G184" s="141"/>
      <c r="H184" s="304" t="e">
        <f t="shared" si="8"/>
        <v>#DIV/0!</v>
      </c>
    </row>
    <row r="185" spans="1:8" ht="20.25" customHeight="1" hidden="1">
      <c r="A185" s="104" t="s">
        <v>96</v>
      </c>
      <c r="B185" s="140">
        <f t="shared" si="6"/>
        <v>0</v>
      </c>
      <c r="C185" s="203"/>
      <c r="D185" s="203"/>
      <c r="E185" s="140">
        <f t="shared" si="7"/>
        <v>0</v>
      </c>
      <c r="F185" s="141"/>
      <c r="G185" s="141"/>
      <c r="H185" s="304" t="e">
        <f t="shared" si="8"/>
        <v>#DIV/0!</v>
      </c>
    </row>
    <row r="186" spans="1:8" ht="20.25" customHeight="1" hidden="1">
      <c r="A186" s="104" t="s">
        <v>97</v>
      </c>
      <c r="B186" s="140">
        <f t="shared" si="6"/>
        <v>0</v>
      </c>
      <c r="C186" s="203"/>
      <c r="D186" s="203"/>
      <c r="E186" s="140">
        <f t="shared" si="7"/>
        <v>0</v>
      </c>
      <c r="F186" s="141"/>
      <c r="G186" s="141"/>
      <c r="H186" s="304" t="e">
        <f t="shared" si="8"/>
        <v>#DIV/0!</v>
      </c>
    </row>
    <row r="187" spans="1:8" ht="20.25" customHeight="1" hidden="1">
      <c r="A187" s="104" t="s">
        <v>98</v>
      </c>
      <c r="B187" s="140">
        <f t="shared" si="6"/>
        <v>0</v>
      </c>
      <c r="C187" s="202"/>
      <c r="D187" s="202"/>
      <c r="E187" s="140">
        <f t="shared" si="7"/>
        <v>0</v>
      </c>
      <c r="F187" s="140"/>
      <c r="G187" s="140"/>
      <c r="H187" s="304" t="e">
        <f t="shared" si="8"/>
        <v>#DIV/0!</v>
      </c>
    </row>
    <row r="188" spans="1:8" ht="20.25" customHeight="1" hidden="1">
      <c r="A188" s="104" t="s">
        <v>99</v>
      </c>
      <c r="B188" s="140">
        <f t="shared" si="6"/>
        <v>0</v>
      </c>
      <c r="C188" s="203"/>
      <c r="D188" s="203"/>
      <c r="E188" s="140">
        <f t="shared" si="7"/>
        <v>0</v>
      </c>
      <c r="F188" s="141"/>
      <c r="G188" s="141"/>
      <c r="H188" s="304" t="e">
        <f t="shared" si="8"/>
        <v>#DIV/0!</v>
      </c>
    </row>
    <row r="189" spans="1:8" ht="20.25" customHeight="1" hidden="1">
      <c r="A189" s="104" t="s">
        <v>312</v>
      </c>
      <c r="B189" s="140">
        <f t="shared" si="6"/>
        <v>0</v>
      </c>
      <c r="C189" s="203"/>
      <c r="D189" s="203"/>
      <c r="E189" s="140">
        <f t="shared" si="7"/>
        <v>0</v>
      </c>
      <c r="F189" s="141"/>
      <c r="G189" s="141"/>
      <c r="H189" s="304" t="e">
        <f t="shared" si="8"/>
        <v>#DIV/0!</v>
      </c>
    </row>
    <row r="190" spans="1:8" ht="20.25" customHeight="1" hidden="1">
      <c r="A190" s="104" t="s">
        <v>100</v>
      </c>
      <c r="B190" s="140">
        <f t="shared" si="6"/>
        <v>0</v>
      </c>
      <c r="C190" s="203"/>
      <c r="D190" s="203"/>
      <c r="E190" s="140">
        <f t="shared" si="7"/>
        <v>0</v>
      </c>
      <c r="F190" s="141"/>
      <c r="G190" s="141"/>
      <c r="H190" s="304" t="e">
        <f t="shared" si="8"/>
        <v>#DIV/0!</v>
      </c>
    </row>
    <row r="191" spans="1:8" ht="20.25" customHeight="1" hidden="1">
      <c r="A191" s="104" t="s">
        <v>140</v>
      </c>
      <c r="B191" s="140">
        <f t="shared" si="6"/>
        <v>0</v>
      </c>
      <c r="C191" s="203"/>
      <c r="D191" s="203"/>
      <c r="E191" s="140">
        <f t="shared" si="7"/>
        <v>0</v>
      </c>
      <c r="F191" s="141"/>
      <c r="G191" s="141"/>
      <c r="H191" s="304" t="e">
        <f t="shared" si="8"/>
        <v>#DIV/0!</v>
      </c>
    </row>
    <row r="192" spans="1:8" ht="20.25" customHeight="1" hidden="1">
      <c r="A192" s="104" t="s">
        <v>141</v>
      </c>
      <c r="B192" s="140">
        <f t="shared" si="6"/>
        <v>0</v>
      </c>
      <c r="C192" s="203"/>
      <c r="D192" s="203"/>
      <c r="E192" s="140">
        <f t="shared" si="7"/>
        <v>0</v>
      </c>
      <c r="F192" s="141"/>
      <c r="G192" s="141"/>
      <c r="H192" s="304" t="e">
        <f t="shared" si="8"/>
        <v>#DIV/0!</v>
      </c>
    </row>
    <row r="193" spans="1:8" ht="20.25" customHeight="1" hidden="1">
      <c r="A193" s="104" t="s">
        <v>142</v>
      </c>
      <c r="B193" s="140">
        <f t="shared" si="6"/>
        <v>0</v>
      </c>
      <c r="C193" s="203"/>
      <c r="D193" s="203"/>
      <c r="E193" s="140">
        <f t="shared" si="7"/>
        <v>0</v>
      </c>
      <c r="F193" s="141"/>
      <c r="G193" s="141"/>
      <c r="H193" s="304" t="e">
        <f t="shared" si="8"/>
        <v>#DIV/0!</v>
      </c>
    </row>
    <row r="194" spans="1:8" ht="20.25" customHeight="1" hidden="1">
      <c r="A194" s="104" t="s">
        <v>143</v>
      </c>
      <c r="B194" s="140">
        <f t="shared" si="6"/>
        <v>0</v>
      </c>
      <c r="C194" s="203"/>
      <c r="D194" s="203"/>
      <c r="E194" s="140">
        <f t="shared" si="7"/>
        <v>0</v>
      </c>
      <c r="F194" s="141"/>
      <c r="G194" s="141"/>
      <c r="H194" s="304" t="e">
        <f t="shared" si="8"/>
        <v>#DIV/0!</v>
      </c>
    </row>
    <row r="195" spans="1:8" ht="20.25" customHeight="1" hidden="1">
      <c r="A195" s="104" t="s">
        <v>144</v>
      </c>
      <c r="B195" s="140">
        <f t="shared" si="6"/>
        <v>0</v>
      </c>
      <c r="C195" s="203"/>
      <c r="D195" s="203"/>
      <c r="E195" s="140">
        <f t="shared" si="7"/>
        <v>0</v>
      </c>
      <c r="F195" s="141"/>
      <c r="G195" s="141"/>
      <c r="H195" s="304" t="e">
        <f t="shared" si="8"/>
        <v>#DIV/0!</v>
      </c>
    </row>
    <row r="196" spans="1:8" ht="20.25" customHeight="1" hidden="1">
      <c r="A196" s="104" t="s">
        <v>145</v>
      </c>
      <c r="B196" s="140">
        <f t="shared" si="6"/>
        <v>0</v>
      </c>
      <c r="C196" s="203"/>
      <c r="D196" s="203"/>
      <c r="E196" s="140">
        <f t="shared" si="7"/>
        <v>0</v>
      </c>
      <c r="F196" s="141"/>
      <c r="G196" s="141"/>
      <c r="H196" s="304" t="e">
        <f t="shared" si="8"/>
        <v>#DIV/0!</v>
      </c>
    </row>
    <row r="197" spans="1:8" ht="15.75" customHeight="1">
      <c r="A197" s="104" t="s">
        <v>137</v>
      </c>
      <c r="B197" s="140">
        <f t="shared" si="6"/>
        <v>46</v>
      </c>
      <c r="C197" s="141">
        <f>C198</f>
        <v>0</v>
      </c>
      <c r="D197" s="141">
        <f>D198</f>
        <v>46</v>
      </c>
      <c r="E197" s="140">
        <f t="shared" si="7"/>
        <v>81</v>
      </c>
      <c r="F197" s="141">
        <f>F198</f>
        <v>0</v>
      </c>
      <c r="G197" s="141">
        <f>G198</f>
        <v>81</v>
      </c>
      <c r="H197" s="304">
        <f t="shared" si="8"/>
        <v>76.08695652173914</v>
      </c>
    </row>
    <row r="198" spans="1:8" ht="15.75" customHeight="1">
      <c r="A198" s="104" t="s">
        <v>138</v>
      </c>
      <c r="B198" s="140">
        <f t="shared" si="6"/>
        <v>46</v>
      </c>
      <c r="C198" s="141">
        <f>C199</f>
        <v>0</v>
      </c>
      <c r="D198" s="141">
        <f>D199</f>
        <v>46</v>
      </c>
      <c r="E198" s="140">
        <f t="shared" si="7"/>
        <v>81</v>
      </c>
      <c r="F198" s="141">
        <f>F199</f>
        <v>0</v>
      </c>
      <c r="G198" s="141">
        <f>G199</f>
        <v>81</v>
      </c>
      <c r="H198" s="304">
        <f t="shared" si="8"/>
        <v>76.08695652173914</v>
      </c>
    </row>
    <row r="199" spans="1:8" ht="15.75" customHeight="1">
      <c r="A199" s="34" t="s">
        <v>1350</v>
      </c>
      <c r="B199" s="140">
        <f t="shared" si="6"/>
        <v>46</v>
      </c>
      <c r="C199" s="203"/>
      <c r="D199" s="203">
        <v>46</v>
      </c>
      <c r="E199" s="140">
        <f t="shared" si="7"/>
        <v>81</v>
      </c>
      <c r="F199" s="141"/>
      <c r="G199" s="141">
        <v>81</v>
      </c>
      <c r="H199" s="304">
        <f t="shared" si="8"/>
        <v>76.08695652173914</v>
      </c>
    </row>
    <row r="200" spans="1:8" ht="15.75" customHeight="1" hidden="1">
      <c r="A200" s="34" t="s">
        <v>1382</v>
      </c>
      <c r="B200" s="140">
        <f t="shared" si="6"/>
        <v>0</v>
      </c>
      <c r="C200" s="202"/>
      <c r="D200" s="202"/>
      <c r="E200" s="140">
        <f t="shared" si="7"/>
        <v>0</v>
      </c>
      <c r="F200" s="140"/>
      <c r="G200" s="140"/>
      <c r="H200" s="304" t="e">
        <f t="shared" si="8"/>
        <v>#DIV/0!</v>
      </c>
    </row>
    <row r="201" spans="1:8" ht="20.25" customHeight="1" hidden="1">
      <c r="A201" s="104" t="s">
        <v>357</v>
      </c>
      <c r="B201" s="140">
        <f t="shared" si="6"/>
        <v>0</v>
      </c>
      <c r="C201" s="202"/>
      <c r="D201" s="202"/>
      <c r="E201" s="140">
        <f t="shared" si="7"/>
        <v>0</v>
      </c>
      <c r="F201" s="140"/>
      <c r="G201" s="140"/>
      <c r="H201" s="304" t="e">
        <f t="shared" si="8"/>
        <v>#DIV/0!</v>
      </c>
    </row>
    <row r="202" spans="1:8" ht="20.25" customHeight="1" hidden="1">
      <c r="A202" s="104" t="s">
        <v>146</v>
      </c>
      <c r="B202" s="140">
        <f t="shared" si="6"/>
        <v>0</v>
      </c>
      <c r="C202" s="203"/>
      <c r="D202" s="203"/>
      <c r="E202" s="140">
        <f t="shared" si="7"/>
        <v>0</v>
      </c>
      <c r="F202" s="141"/>
      <c r="G202" s="141"/>
      <c r="H202" s="304" t="e">
        <f t="shared" si="8"/>
        <v>#DIV/0!</v>
      </c>
    </row>
    <row r="203" spans="1:8" ht="14.25" hidden="1">
      <c r="A203" s="104" t="s">
        <v>147</v>
      </c>
      <c r="B203" s="140">
        <f t="shared" si="6"/>
        <v>0</v>
      </c>
      <c r="C203" s="202"/>
      <c r="D203" s="202"/>
      <c r="E203" s="140">
        <f t="shared" si="7"/>
        <v>0</v>
      </c>
      <c r="F203" s="140"/>
      <c r="G203" s="140"/>
      <c r="H203" s="304" t="e">
        <f t="shared" si="8"/>
        <v>#DIV/0!</v>
      </c>
    </row>
    <row r="204" spans="1:8" ht="14.25" hidden="1">
      <c r="A204" s="104" t="s">
        <v>148</v>
      </c>
      <c r="B204" s="140">
        <f t="shared" si="6"/>
        <v>0</v>
      </c>
      <c r="C204" s="203"/>
      <c r="D204" s="203"/>
      <c r="E204" s="140">
        <f t="shared" si="7"/>
        <v>0</v>
      </c>
      <c r="F204" s="141"/>
      <c r="G204" s="141"/>
      <c r="H204" s="304" t="e">
        <f t="shared" si="8"/>
        <v>#DIV/0!</v>
      </c>
    </row>
    <row r="205" spans="1:8" ht="20.25" customHeight="1" hidden="1">
      <c r="A205" s="104" t="s">
        <v>149</v>
      </c>
      <c r="B205" s="140">
        <f t="shared" si="6"/>
        <v>0</v>
      </c>
      <c r="C205" s="203"/>
      <c r="D205" s="203"/>
      <c r="E205" s="140">
        <f t="shared" si="7"/>
        <v>0</v>
      </c>
      <c r="F205" s="141"/>
      <c r="G205" s="141"/>
      <c r="H205" s="304" t="e">
        <f t="shared" si="8"/>
        <v>#DIV/0!</v>
      </c>
    </row>
    <row r="206" spans="1:8" ht="20.25" customHeight="1" hidden="1">
      <c r="A206" s="104" t="s">
        <v>150</v>
      </c>
      <c r="B206" s="140">
        <f t="shared" si="6"/>
        <v>0</v>
      </c>
      <c r="C206" s="203"/>
      <c r="D206" s="203"/>
      <c r="E206" s="140">
        <f t="shared" si="7"/>
        <v>0</v>
      </c>
      <c r="F206" s="141"/>
      <c r="G206" s="141"/>
      <c r="H206" s="304" t="e">
        <f t="shared" si="8"/>
        <v>#DIV/0!</v>
      </c>
    </row>
    <row r="207" spans="1:8" ht="20.25" customHeight="1" hidden="1">
      <c r="A207" s="104" t="s">
        <v>151</v>
      </c>
      <c r="B207" s="140">
        <f t="shared" si="6"/>
        <v>0</v>
      </c>
      <c r="C207" s="203"/>
      <c r="D207" s="203"/>
      <c r="E207" s="140">
        <f t="shared" si="7"/>
        <v>0</v>
      </c>
      <c r="F207" s="141"/>
      <c r="G207" s="141"/>
      <c r="H207" s="304" t="e">
        <f t="shared" si="8"/>
        <v>#DIV/0!</v>
      </c>
    </row>
    <row r="208" spans="1:8" ht="20.25" customHeight="1" hidden="1">
      <c r="A208" s="104" t="s">
        <v>152</v>
      </c>
      <c r="B208" s="140">
        <f t="shared" si="6"/>
        <v>0</v>
      </c>
      <c r="C208" s="203"/>
      <c r="D208" s="203"/>
      <c r="E208" s="140">
        <f t="shared" si="7"/>
        <v>0</v>
      </c>
      <c r="F208" s="141"/>
      <c r="G208" s="141"/>
      <c r="H208" s="304" t="e">
        <f t="shared" si="8"/>
        <v>#DIV/0!</v>
      </c>
    </row>
    <row r="209" spans="1:8" ht="14.25" hidden="1">
      <c r="A209" s="104" t="s">
        <v>153</v>
      </c>
      <c r="B209" s="140">
        <f t="shared" si="6"/>
        <v>0</v>
      </c>
      <c r="C209" s="203"/>
      <c r="D209" s="203"/>
      <c r="E209" s="140">
        <f t="shared" si="7"/>
        <v>0</v>
      </c>
      <c r="F209" s="141"/>
      <c r="G209" s="141"/>
      <c r="H209" s="304" t="e">
        <f t="shared" si="8"/>
        <v>#DIV/0!</v>
      </c>
    </row>
    <row r="210" spans="1:8" ht="16.5" customHeight="1" hidden="1">
      <c r="A210" s="104" t="s">
        <v>596</v>
      </c>
      <c r="B210" s="140">
        <f t="shared" si="6"/>
        <v>0</v>
      </c>
      <c r="C210" s="202"/>
      <c r="D210" s="202"/>
      <c r="E210" s="140">
        <f t="shared" si="7"/>
        <v>0</v>
      </c>
      <c r="F210" s="140"/>
      <c r="G210" s="140"/>
      <c r="H210" s="304" t="e">
        <f t="shared" si="8"/>
        <v>#DIV/0!</v>
      </c>
    </row>
    <row r="211" spans="1:8" ht="15" customHeight="1" hidden="1">
      <c r="A211" s="34" t="s">
        <v>1351</v>
      </c>
      <c r="B211" s="140">
        <f t="shared" si="6"/>
        <v>0</v>
      </c>
      <c r="C211" s="203"/>
      <c r="D211" s="203"/>
      <c r="E211" s="140">
        <f t="shared" si="7"/>
        <v>0</v>
      </c>
      <c r="F211" s="141"/>
      <c r="G211" s="141"/>
      <c r="H211" s="304" t="e">
        <f t="shared" si="8"/>
        <v>#DIV/0!</v>
      </c>
    </row>
    <row r="212" spans="1:8" ht="14.25" hidden="1">
      <c r="A212" s="34" t="s">
        <v>1352</v>
      </c>
      <c r="B212" s="140">
        <f t="shared" si="6"/>
        <v>0</v>
      </c>
      <c r="C212" s="203"/>
      <c r="D212" s="203"/>
      <c r="E212" s="140">
        <f t="shared" si="7"/>
        <v>0</v>
      </c>
      <c r="F212" s="141"/>
      <c r="G212" s="141"/>
      <c r="H212" s="304" t="e">
        <f t="shared" si="8"/>
        <v>#DIV/0!</v>
      </c>
    </row>
    <row r="213" spans="1:8" ht="14.25" hidden="1">
      <c r="A213" s="104" t="s">
        <v>154</v>
      </c>
      <c r="B213" s="140">
        <f t="shared" si="6"/>
        <v>0</v>
      </c>
      <c r="C213" s="203"/>
      <c r="D213" s="203"/>
      <c r="E213" s="140">
        <f t="shared" si="7"/>
        <v>0</v>
      </c>
      <c r="F213" s="141"/>
      <c r="G213" s="141"/>
      <c r="H213" s="304" t="e">
        <f t="shared" si="8"/>
        <v>#DIV/0!</v>
      </c>
    </row>
    <row r="214" spans="1:8" ht="14.25" hidden="1">
      <c r="A214" s="34" t="s">
        <v>1353</v>
      </c>
      <c r="B214" s="140">
        <f t="shared" si="6"/>
        <v>0</v>
      </c>
      <c r="C214" s="203"/>
      <c r="D214" s="203"/>
      <c r="E214" s="140">
        <f t="shared" si="7"/>
        <v>0</v>
      </c>
      <c r="F214" s="141"/>
      <c r="G214" s="141"/>
      <c r="H214" s="304" t="e">
        <f t="shared" si="8"/>
        <v>#DIV/0!</v>
      </c>
    </row>
    <row r="215" spans="1:8" ht="14.25" hidden="1">
      <c r="A215" s="104" t="s">
        <v>155</v>
      </c>
      <c r="B215" s="140">
        <f t="shared" si="6"/>
        <v>0</v>
      </c>
      <c r="C215" s="203"/>
      <c r="D215" s="203"/>
      <c r="E215" s="140">
        <f t="shared" si="7"/>
        <v>0</v>
      </c>
      <c r="F215" s="141"/>
      <c r="G215" s="141"/>
      <c r="H215" s="304" t="e">
        <f t="shared" si="8"/>
        <v>#DIV/0!</v>
      </c>
    </row>
    <row r="216" spans="1:8" ht="20.25" customHeight="1" hidden="1">
      <c r="A216" s="104" t="s">
        <v>156</v>
      </c>
      <c r="B216" s="140">
        <f t="shared" si="6"/>
        <v>0</v>
      </c>
      <c r="C216" s="202"/>
      <c r="D216" s="202"/>
      <c r="E216" s="140">
        <f t="shared" si="7"/>
        <v>0</v>
      </c>
      <c r="F216" s="140"/>
      <c r="G216" s="140"/>
      <c r="H216" s="304" t="e">
        <f t="shared" si="8"/>
        <v>#DIV/0!</v>
      </c>
    </row>
    <row r="217" spans="1:8" ht="20.25" customHeight="1" hidden="1">
      <c r="A217" s="104" t="s">
        <v>157</v>
      </c>
      <c r="B217" s="140">
        <f t="shared" si="6"/>
        <v>0</v>
      </c>
      <c r="C217" s="203"/>
      <c r="D217" s="203"/>
      <c r="E217" s="140">
        <f t="shared" si="7"/>
        <v>0</v>
      </c>
      <c r="F217" s="141"/>
      <c r="G217" s="141"/>
      <c r="H217" s="304" t="e">
        <f t="shared" si="8"/>
        <v>#DIV/0!</v>
      </c>
    </row>
    <row r="218" spans="1:8" ht="20.25" customHeight="1" hidden="1">
      <c r="A218" s="104" t="s">
        <v>158</v>
      </c>
      <c r="B218" s="140">
        <f t="shared" si="6"/>
        <v>0</v>
      </c>
      <c r="C218" s="203"/>
      <c r="D218" s="203"/>
      <c r="E218" s="140">
        <f t="shared" si="7"/>
        <v>0</v>
      </c>
      <c r="F218" s="141"/>
      <c r="G218" s="141"/>
      <c r="H218" s="304" t="e">
        <f t="shared" si="8"/>
        <v>#DIV/0!</v>
      </c>
    </row>
    <row r="219" spans="1:8" ht="20.25" customHeight="1" hidden="1">
      <c r="A219" s="104" t="s">
        <v>159</v>
      </c>
      <c r="B219" s="140">
        <f t="shared" si="6"/>
        <v>0</v>
      </c>
      <c r="C219" s="202"/>
      <c r="D219" s="202"/>
      <c r="E219" s="140">
        <f t="shared" si="7"/>
        <v>0</v>
      </c>
      <c r="F219" s="140"/>
      <c r="G219" s="140"/>
      <c r="H219" s="304" t="e">
        <f t="shared" si="8"/>
        <v>#DIV/0!</v>
      </c>
    </row>
    <row r="220" spans="1:8" ht="20.25" customHeight="1" hidden="1">
      <c r="A220" s="104" t="s">
        <v>160</v>
      </c>
      <c r="B220" s="140">
        <f t="shared" si="6"/>
        <v>0</v>
      </c>
      <c r="C220" s="203"/>
      <c r="D220" s="203"/>
      <c r="E220" s="140">
        <f t="shared" si="7"/>
        <v>0</v>
      </c>
      <c r="F220" s="141"/>
      <c r="G220" s="141"/>
      <c r="H220" s="304" t="e">
        <f t="shared" si="8"/>
        <v>#DIV/0!</v>
      </c>
    </row>
    <row r="221" spans="1:8" ht="20.25" customHeight="1" hidden="1">
      <c r="A221" s="104" t="s">
        <v>161</v>
      </c>
      <c r="B221" s="140">
        <f t="shared" si="6"/>
        <v>0</v>
      </c>
      <c r="C221" s="203"/>
      <c r="D221" s="203"/>
      <c r="E221" s="140">
        <f t="shared" si="7"/>
        <v>0</v>
      </c>
      <c r="F221" s="141"/>
      <c r="G221" s="141"/>
      <c r="H221" s="304" t="e">
        <f t="shared" si="8"/>
        <v>#DIV/0!</v>
      </c>
    </row>
    <row r="222" spans="1:8" ht="20.25" customHeight="1" hidden="1">
      <c r="A222" s="104" t="s">
        <v>162</v>
      </c>
      <c r="B222" s="140">
        <f t="shared" si="6"/>
        <v>0</v>
      </c>
      <c r="C222" s="203"/>
      <c r="D222" s="203"/>
      <c r="E222" s="140">
        <f t="shared" si="7"/>
        <v>0</v>
      </c>
      <c r="F222" s="141"/>
      <c r="G222" s="141"/>
      <c r="H222" s="304" t="e">
        <f t="shared" si="8"/>
        <v>#DIV/0!</v>
      </c>
    </row>
    <row r="223" spans="1:8" ht="20.25" customHeight="1" hidden="1">
      <c r="A223" s="104" t="s">
        <v>163</v>
      </c>
      <c r="B223" s="140">
        <f t="shared" si="6"/>
        <v>0</v>
      </c>
      <c r="C223" s="203"/>
      <c r="D223" s="203"/>
      <c r="E223" s="140">
        <f t="shared" si="7"/>
        <v>0</v>
      </c>
      <c r="F223" s="141"/>
      <c r="G223" s="141"/>
      <c r="H223" s="304" t="e">
        <f t="shared" si="8"/>
        <v>#DIV/0!</v>
      </c>
    </row>
    <row r="224" spans="1:8" ht="20.25" customHeight="1" hidden="1">
      <c r="A224" s="104" t="s">
        <v>164</v>
      </c>
      <c r="B224" s="140">
        <f t="shared" si="6"/>
        <v>0</v>
      </c>
      <c r="C224" s="203"/>
      <c r="D224" s="203"/>
      <c r="E224" s="140">
        <f t="shared" si="7"/>
        <v>0</v>
      </c>
      <c r="F224" s="141"/>
      <c r="G224" s="141"/>
      <c r="H224" s="304" t="e">
        <f t="shared" si="8"/>
        <v>#DIV/0!</v>
      </c>
    </row>
    <row r="225" spans="1:8" ht="20.25" customHeight="1" hidden="1">
      <c r="A225" s="104" t="s">
        <v>576</v>
      </c>
      <c r="B225" s="140">
        <f t="shared" si="6"/>
        <v>0</v>
      </c>
      <c r="C225" s="202"/>
      <c r="D225" s="202"/>
      <c r="E225" s="140">
        <f t="shared" si="7"/>
        <v>0</v>
      </c>
      <c r="F225" s="140"/>
      <c r="G225" s="140"/>
      <c r="H225" s="304" t="e">
        <f t="shared" si="8"/>
        <v>#DIV/0!</v>
      </c>
    </row>
    <row r="226" spans="1:8" ht="20.25" customHeight="1" hidden="1">
      <c r="A226" s="104" t="s">
        <v>165</v>
      </c>
      <c r="B226" s="140">
        <f t="shared" si="6"/>
        <v>0</v>
      </c>
      <c r="C226" s="202"/>
      <c r="D226" s="202"/>
      <c r="E226" s="140">
        <f t="shared" si="7"/>
        <v>0</v>
      </c>
      <c r="F226" s="140"/>
      <c r="G226" s="140"/>
      <c r="H226" s="304" t="e">
        <f t="shared" si="8"/>
        <v>#DIV/0!</v>
      </c>
    </row>
    <row r="227" spans="1:8" ht="20.25" customHeight="1" hidden="1">
      <c r="A227" s="104" t="s">
        <v>166</v>
      </c>
      <c r="B227" s="140">
        <f t="shared" si="6"/>
        <v>0</v>
      </c>
      <c r="C227" s="203"/>
      <c r="D227" s="203"/>
      <c r="E227" s="140">
        <f t="shared" si="7"/>
        <v>0</v>
      </c>
      <c r="F227" s="141"/>
      <c r="G227" s="141"/>
      <c r="H227" s="304" t="e">
        <f t="shared" si="8"/>
        <v>#DIV/0!</v>
      </c>
    </row>
    <row r="228" spans="1:8" ht="20.25" customHeight="1" hidden="1">
      <c r="A228" s="104" t="s">
        <v>167</v>
      </c>
      <c r="B228" s="140">
        <f t="shared" si="6"/>
        <v>0</v>
      </c>
      <c r="C228" s="203"/>
      <c r="D228" s="203"/>
      <c r="E228" s="140">
        <f t="shared" si="7"/>
        <v>0</v>
      </c>
      <c r="F228" s="141"/>
      <c r="G228" s="141"/>
      <c r="H228" s="304" t="e">
        <f t="shared" si="8"/>
        <v>#DIV/0!</v>
      </c>
    </row>
    <row r="229" spans="1:8" ht="20.25" customHeight="1" hidden="1">
      <c r="A229" s="104" t="s">
        <v>168</v>
      </c>
      <c r="B229" s="140">
        <f t="shared" si="6"/>
        <v>0</v>
      </c>
      <c r="C229" s="203"/>
      <c r="D229" s="203"/>
      <c r="E229" s="140">
        <f t="shared" si="7"/>
        <v>0</v>
      </c>
      <c r="F229" s="141"/>
      <c r="G229" s="141"/>
      <c r="H229" s="304" t="e">
        <f t="shared" si="8"/>
        <v>#DIV/0!</v>
      </c>
    </row>
    <row r="230" spans="1:8" ht="20.25" customHeight="1" hidden="1">
      <c r="A230" s="104" t="s">
        <v>169</v>
      </c>
      <c r="B230" s="140">
        <f t="shared" si="6"/>
        <v>0</v>
      </c>
      <c r="C230" s="203"/>
      <c r="D230" s="203"/>
      <c r="E230" s="140">
        <f t="shared" si="7"/>
        <v>0</v>
      </c>
      <c r="F230" s="141"/>
      <c r="G230" s="141"/>
      <c r="H230" s="304" t="e">
        <f t="shared" si="8"/>
        <v>#DIV/0!</v>
      </c>
    </row>
    <row r="231" spans="1:8" ht="0.75" customHeight="1">
      <c r="A231" s="104" t="s">
        <v>170</v>
      </c>
      <c r="B231" s="140">
        <f t="shared" si="6"/>
        <v>0</v>
      </c>
      <c r="C231" s="203"/>
      <c r="D231" s="203"/>
      <c r="E231" s="140">
        <f t="shared" si="7"/>
        <v>0</v>
      </c>
      <c r="F231" s="141"/>
      <c r="G231" s="141"/>
      <c r="H231" s="304" t="e">
        <f t="shared" si="8"/>
        <v>#DIV/0!</v>
      </c>
    </row>
    <row r="232" spans="1:8" ht="15.75" customHeight="1">
      <c r="A232" s="34" t="s">
        <v>1512</v>
      </c>
      <c r="B232" s="140">
        <f t="shared" si="6"/>
        <v>710</v>
      </c>
      <c r="C232" s="140">
        <f>SUM(C233:C243)</f>
        <v>0</v>
      </c>
      <c r="D232" s="140">
        <f>SUM(D233:D243)</f>
        <v>710</v>
      </c>
      <c r="E232" s="140">
        <f t="shared" si="7"/>
        <v>748</v>
      </c>
      <c r="F232" s="140">
        <f>SUM(F233:F243)</f>
        <v>0</v>
      </c>
      <c r="G232" s="140">
        <f>SUM(G233:G243)</f>
        <v>748</v>
      </c>
      <c r="H232" s="304">
        <f t="shared" si="8"/>
        <v>5.352112676056338</v>
      </c>
    </row>
    <row r="233" spans="1:8" ht="20.25" customHeight="1" hidden="1">
      <c r="A233" s="104" t="s">
        <v>549</v>
      </c>
      <c r="B233" s="140">
        <f t="shared" si="6"/>
        <v>0</v>
      </c>
      <c r="C233" s="203"/>
      <c r="D233" s="203"/>
      <c r="E233" s="140">
        <f t="shared" si="7"/>
        <v>0</v>
      </c>
      <c r="F233" s="141"/>
      <c r="G233" s="141"/>
      <c r="H233" s="304" t="e">
        <f t="shared" si="8"/>
        <v>#DIV/0!</v>
      </c>
    </row>
    <row r="234" spans="1:8" ht="20.25" customHeight="1" hidden="1">
      <c r="A234" s="104" t="s">
        <v>550</v>
      </c>
      <c r="B234" s="140">
        <f t="shared" si="6"/>
        <v>0</v>
      </c>
      <c r="C234" s="203"/>
      <c r="D234" s="203"/>
      <c r="E234" s="140">
        <f t="shared" si="7"/>
        <v>0</v>
      </c>
      <c r="F234" s="141"/>
      <c r="G234" s="141"/>
      <c r="H234" s="304" t="e">
        <f t="shared" si="8"/>
        <v>#DIV/0!</v>
      </c>
    </row>
    <row r="235" spans="1:8" ht="20.25" customHeight="1" hidden="1">
      <c r="A235" s="104" t="s">
        <v>171</v>
      </c>
      <c r="B235" s="140">
        <f t="shared" si="6"/>
        <v>0</v>
      </c>
      <c r="C235" s="203"/>
      <c r="D235" s="203"/>
      <c r="E235" s="140">
        <f t="shared" si="7"/>
        <v>0</v>
      </c>
      <c r="F235" s="141"/>
      <c r="G235" s="141"/>
      <c r="H235" s="304" t="e">
        <f t="shared" si="8"/>
        <v>#DIV/0!</v>
      </c>
    </row>
    <row r="236" spans="1:8" ht="20.25" customHeight="1" hidden="1">
      <c r="A236" s="104" t="s">
        <v>172</v>
      </c>
      <c r="B236" s="140">
        <f t="shared" si="6"/>
        <v>0</v>
      </c>
      <c r="C236" s="203"/>
      <c r="D236" s="203"/>
      <c r="E236" s="140">
        <f t="shared" si="7"/>
        <v>0</v>
      </c>
      <c r="F236" s="141"/>
      <c r="G236" s="141"/>
      <c r="H236" s="304" t="e">
        <f t="shared" si="8"/>
        <v>#DIV/0!</v>
      </c>
    </row>
    <row r="237" spans="1:8" ht="20.25" customHeight="1" hidden="1">
      <c r="A237" s="104" t="s">
        <v>173</v>
      </c>
      <c r="B237" s="140">
        <f t="shared" si="6"/>
        <v>0</v>
      </c>
      <c r="C237" s="203"/>
      <c r="D237" s="203"/>
      <c r="E237" s="140">
        <f t="shared" si="7"/>
        <v>0</v>
      </c>
      <c r="F237" s="141"/>
      <c r="G237" s="141"/>
      <c r="H237" s="304" t="e">
        <f t="shared" si="8"/>
        <v>#DIV/0!</v>
      </c>
    </row>
    <row r="238" spans="1:8" ht="20.25" customHeight="1" hidden="1">
      <c r="A238" s="104" t="s">
        <v>174</v>
      </c>
      <c r="B238" s="140">
        <f t="shared" si="6"/>
        <v>0</v>
      </c>
      <c r="C238" s="203"/>
      <c r="D238" s="203"/>
      <c r="E238" s="140">
        <f t="shared" si="7"/>
        <v>0</v>
      </c>
      <c r="F238" s="141"/>
      <c r="G238" s="141"/>
      <c r="H238" s="304" t="e">
        <f t="shared" si="8"/>
        <v>#DIV/0!</v>
      </c>
    </row>
    <row r="239" spans="1:8" ht="20.25" customHeight="1" hidden="1">
      <c r="A239" s="104" t="s">
        <v>175</v>
      </c>
      <c r="B239" s="140">
        <f t="shared" si="6"/>
        <v>0</v>
      </c>
      <c r="C239" s="203"/>
      <c r="D239" s="203"/>
      <c r="E239" s="140">
        <f t="shared" si="7"/>
        <v>0</v>
      </c>
      <c r="F239" s="141"/>
      <c r="G239" s="141"/>
      <c r="H239" s="304" t="e">
        <f t="shared" si="8"/>
        <v>#DIV/0!</v>
      </c>
    </row>
    <row r="240" spans="1:8" ht="20.25" customHeight="1" hidden="1">
      <c r="A240" s="104" t="s">
        <v>176</v>
      </c>
      <c r="B240" s="140">
        <f t="shared" si="6"/>
        <v>0</v>
      </c>
      <c r="C240" s="203"/>
      <c r="D240" s="203"/>
      <c r="E240" s="140">
        <f t="shared" si="7"/>
        <v>0</v>
      </c>
      <c r="F240" s="141"/>
      <c r="G240" s="141"/>
      <c r="H240" s="304" t="e">
        <f t="shared" si="8"/>
        <v>#DIV/0!</v>
      </c>
    </row>
    <row r="241" spans="1:8" ht="20.25" customHeight="1" hidden="1">
      <c r="A241" s="104" t="s">
        <v>177</v>
      </c>
      <c r="B241" s="140">
        <f aca="true" t="shared" si="9" ref="B241:B266">C241+D241</f>
        <v>0</v>
      </c>
      <c r="C241" s="203"/>
      <c r="D241" s="203"/>
      <c r="E241" s="140">
        <f aca="true" t="shared" si="10" ref="E241:E266">F241+G241</f>
        <v>0</v>
      </c>
      <c r="F241" s="141"/>
      <c r="G241" s="141"/>
      <c r="H241" s="304" t="e">
        <f aca="true" t="shared" si="11" ref="H241:H287">(E241-B241)/B241*100</f>
        <v>#DIV/0!</v>
      </c>
    </row>
    <row r="242" spans="1:8" ht="20.25" customHeight="1" hidden="1">
      <c r="A242" s="104" t="s">
        <v>178</v>
      </c>
      <c r="B242" s="140">
        <f t="shared" si="9"/>
        <v>0</v>
      </c>
      <c r="C242" s="203"/>
      <c r="D242" s="203"/>
      <c r="E242" s="140">
        <f t="shared" si="10"/>
        <v>0</v>
      </c>
      <c r="F242" s="141"/>
      <c r="G242" s="141"/>
      <c r="H242" s="304" t="e">
        <f t="shared" si="11"/>
        <v>#DIV/0!</v>
      </c>
    </row>
    <row r="243" spans="1:8" ht="15.75" customHeight="1">
      <c r="A243" s="104" t="s">
        <v>598</v>
      </c>
      <c r="B243" s="140">
        <f t="shared" si="9"/>
        <v>710</v>
      </c>
      <c r="C243" s="140">
        <f>SUM(C244:C255)</f>
        <v>0</v>
      </c>
      <c r="D243" s="140">
        <f>SUM(D244:D255)</f>
        <v>710</v>
      </c>
      <c r="E243" s="140">
        <f t="shared" si="10"/>
        <v>748</v>
      </c>
      <c r="F243" s="140">
        <f>SUM(F244:F255)</f>
        <v>0</v>
      </c>
      <c r="G243" s="140">
        <f>SUM(G244:G255)</f>
        <v>748</v>
      </c>
      <c r="H243" s="304">
        <f t="shared" si="11"/>
        <v>5.352112676056338</v>
      </c>
    </row>
    <row r="244" spans="1:8" ht="15.75" customHeight="1">
      <c r="A244" s="104" t="s">
        <v>179</v>
      </c>
      <c r="B244" s="140">
        <f t="shared" si="9"/>
        <v>0</v>
      </c>
      <c r="C244" s="203"/>
      <c r="D244" s="203"/>
      <c r="E244" s="140">
        <f t="shared" si="10"/>
        <v>674</v>
      </c>
      <c r="F244" s="141"/>
      <c r="G244" s="141">
        <v>674</v>
      </c>
      <c r="H244" s="304"/>
    </row>
    <row r="245" spans="1:8" ht="15.75" customHeight="1">
      <c r="A245" s="104" t="s">
        <v>180</v>
      </c>
      <c r="B245" s="140">
        <f t="shared" si="9"/>
        <v>0</v>
      </c>
      <c r="C245" s="203"/>
      <c r="D245" s="203"/>
      <c r="E245" s="140">
        <f t="shared" si="10"/>
        <v>33</v>
      </c>
      <c r="F245" s="141"/>
      <c r="G245" s="141">
        <v>33</v>
      </c>
      <c r="H245" s="304"/>
    </row>
    <row r="246" spans="1:8" ht="20.25" customHeight="1" hidden="1">
      <c r="A246" s="104" t="s">
        <v>181</v>
      </c>
      <c r="B246" s="140">
        <f t="shared" si="9"/>
        <v>0</v>
      </c>
      <c r="C246" s="203"/>
      <c r="D246" s="203"/>
      <c r="E246" s="140">
        <f t="shared" si="10"/>
        <v>0</v>
      </c>
      <c r="F246" s="141"/>
      <c r="G246" s="141"/>
      <c r="H246" s="304" t="e">
        <f t="shared" si="11"/>
        <v>#DIV/0!</v>
      </c>
    </row>
    <row r="247" spans="1:8" ht="20.25" customHeight="1" hidden="1">
      <c r="A247" s="104" t="s">
        <v>182</v>
      </c>
      <c r="B247" s="140">
        <f t="shared" si="9"/>
        <v>0</v>
      </c>
      <c r="C247" s="203"/>
      <c r="D247" s="203"/>
      <c r="E247" s="140">
        <f t="shared" si="10"/>
        <v>0</v>
      </c>
      <c r="F247" s="141"/>
      <c r="G247" s="141"/>
      <c r="H247" s="304" t="e">
        <f t="shared" si="11"/>
        <v>#DIV/0!</v>
      </c>
    </row>
    <row r="248" spans="1:8" ht="15.75" customHeight="1">
      <c r="A248" s="104" t="s">
        <v>183</v>
      </c>
      <c r="B248" s="140">
        <f t="shared" si="9"/>
        <v>0</v>
      </c>
      <c r="C248" s="203"/>
      <c r="D248" s="203"/>
      <c r="E248" s="140">
        <f t="shared" si="10"/>
        <v>41</v>
      </c>
      <c r="F248" s="141"/>
      <c r="G248" s="141">
        <v>41</v>
      </c>
      <c r="H248" s="304"/>
    </row>
    <row r="249" spans="1:8" ht="20.25" customHeight="1" hidden="1">
      <c r="A249" s="104" t="s">
        <v>184</v>
      </c>
      <c r="B249" s="140">
        <f t="shared" si="9"/>
        <v>0</v>
      </c>
      <c r="C249" s="203"/>
      <c r="D249" s="203"/>
      <c r="E249" s="140">
        <f t="shared" si="10"/>
        <v>0</v>
      </c>
      <c r="F249" s="141"/>
      <c r="G249" s="141"/>
      <c r="H249" s="304" t="e">
        <f t="shared" si="11"/>
        <v>#DIV/0!</v>
      </c>
    </row>
    <row r="250" spans="1:8" ht="20.25" customHeight="1" hidden="1">
      <c r="A250" s="104" t="s">
        <v>185</v>
      </c>
      <c r="B250" s="140">
        <f t="shared" si="9"/>
        <v>0</v>
      </c>
      <c r="C250" s="203"/>
      <c r="D250" s="203"/>
      <c r="E250" s="140">
        <f t="shared" si="10"/>
        <v>0</v>
      </c>
      <c r="F250" s="141"/>
      <c r="G250" s="141"/>
      <c r="H250" s="304" t="e">
        <f t="shared" si="11"/>
        <v>#DIV/0!</v>
      </c>
    </row>
    <row r="251" spans="1:8" ht="20.25" customHeight="1" hidden="1">
      <c r="A251" s="104" t="s">
        <v>186</v>
      </c>
      <c r="B251" s="140">
        <f t="shared" si="9"/>
        <v>0</v>
      </c>
      <c r="C251" s="203"/>
      <c r="D251" s="203"/>
      <c r="E251" s="140">
        <f t="shared" si="10"/>
        <v>0</v>
      </c>
      <c r="F251" s="141"/>
      <c r="G251" s="141"/>
      <c r="H251" s="304" t="e">
        <f t="shared" si="11"/>
        <v>#DIV/0!</v>
      </c>
    </row>
    <row r="252" spans="1:8" ht="15.75" customHeight="1">
      <c r="A252" s="34" t="s">
        <v>1354</v>
      </c>
      <c r="B252" s="140">
        <f t="shared" si="9"/>
        <v>410</v>
      </c>
      <c r="C252" s="203"/>
      <c r="D252" s="203">
        <v>410</v>
      </c>
      <c r="E252" s="140">
        <f t="shared" si="10"/>
        <v>0</v>
      </c>
      <c r="F252" s="141"/>
      <c r="G252" s="141"/>
      <c r="H252" s="304">
        <f t="shared" si="11"/>
        <v>-100</v>
      </c>
    </row>
    <row r="253" spans="1:8" ht="20.25" customHeight="1" hidden="1">
      <c r="A253" s="104" t="s">
        <v>187</v>
      </c>
      <c r="B253" s="140">
        <f t="shared" si="9"/>
        <v>0</v>
      </c>
      <c r="C253" s="203"/>
      <c r="D253" s="203"/>
      <c r="E253" s="140">
        <f t="shared" si="10"/>
        <v>0</v>
      </c>
      <c r="F253" s="141"/>
      <c r="G253" s="141"/>
      <c r="H253" s="304" t="e">
        <f t="shared" si="11"/>
        <v>#DIV/0!</v>
      </c>
    </row>
    <row r="254" spans="1:8" ht="20.25" customHeight="1" hidden="1">
      <c r="A254" s="104" t="s">
        <v>188</v>
      </c>
      <c r="B254" s="140">
        <f t="shared" si="9"/>
        <v>0</v>
      </c>
      <c r="C254" s="203"/>
      <c r="D254" s="203"/>
      <c r="E254" s="140">
        <f t="shared" si="10"/>
        <v>0</v>
      </c>
      <c r="F254" s="141"/>
      <c r="G254" s="141"/>
      <c r="H254" s="304" t="e">
        <f t="shared" si="11"/>
        <v>#DIV/0!</v>
      </c>
    </row>
    <row r="255" spans="1:8" ht="15.75" customHeight="1">
      <c r="A255" s="34" t="s">
        <v>1355</v>
      </c>
      <c r="B255" s="140">
        <f t="shared" si="9"/>
        <v>300</v>
      </c>
      <c r="C255" s="203"/>
      <c r="D255" s="203">
        <v>300</v>
      </c>
      <c r="E255" s="140">
        <f t="shared" si="10"/>
        <v>0</v>
      </c>
      <c r="F255" s="141"/>
      <c r="G255" s="141"/>
      <c r="H255" s="304">
        <f t="shared" si="11"/>
        <v>-100</v>
      </c>
    </row>
    <row r="256" spans="1:8" ht="20.25" customHeight="1" hidden="1">
      <c r="A256" s="104" t="s">
        <v>551</v>
      </c>
      <c r="B256" s="140">
        <f t="shared" si="9"/>
        <v>0</v>
      </c>
      <c r="C256" s="202"/>
      <c r="D256" s="202"/>
      <c r="E256" s="140">
        <f t="shared" si="10"/>
        <v>0</v>
      </c>
      <c r="F256" s="140"/>
      <c r="G256" s="140"/>
      <c r="H256" s="304" t="e">
        <f t="shared" si="11"/>
        <v>#DIV/0!</v>
      </c>
    </row>
    <row r="257" spans="1:8" ht="20.25" customHeight="1" hidden="1">
      <c r="A257" s="104" t="s">
        <v>599</v>
      </c>
      <c r="B257" s="140">
        <f t="shared" si="9"/>
        <v>0</v>
      </c>
      <c r="C257" s="202"/>
      <c r="D257" s="202"/>
      <c r="E257" s="140">
        <f t="shared" si="10"/>
        <v>0</v>
      </c>
      <c r="F257" s="140"/>
      <c r="G257" s="140"/>
      <c r="H257" s="304" t="e">
        <f t="shared" si="11"/>
        <v>#DIV/0!</v>
      </c>
    </row>
    <row r="258" spans="1:8" ht="20.25" customHeight="1" hidden="1">
      <c r="A258" s="104" t="s">
        <v>600</v>
      </c>
      <c r="B258" s="140">
        <f t="shared" si="9"/>
        <v>0</v>
      </c>
      <c r="C258" s="202"/>
      <c r="D258" s="202"/>
      <c r="E258" s="140">
        <f t="shared" si="10"/>
        <v>0</v>
      </c>
      <c r="F258" s="140"/>
      <c r="G258" s="140"/>
      <c r="H258" s="304" t="e">
        <f t="shared" si="11"/>
        <v>#DIV/0!</v>
      </c>
    </row>
    <row r="259" spans="1:8" ht="20.25" customHeight="1" hidden="1">
      <c r="A259" s="104" t="s">
        <v>601</v>
      </c>
      <c r="B259" s="140">
        <f t="shared" si="9"/>
        <v>0</v>
      </c>
      <c r="C259" s="202"/>
      <c r="D259" s="202"/>
      <c r="E259" s="140">
        <f t="shared" si="10"/>
        <v>0</v>
      </c>
      <c r="F259" s="140"/>
      <c r="G259" s="140"/>
      <c r="H259" s="304" t="e">
        <f t="shared" si="11"/>
        <v>#DIV/0!</v>
      </c>
    </row>
    <row r="260" spans="1:8" ht="20.25" customHeight="1" hidden="1">
      <c r="A260" s="142" t="s">
        <v>602</v>
      </c>
      <c r="B260" s="140">
        <f t="shared" si="9"/>
        <v>0</v>
      </c>
      <c r="C260" s="202"/>
      <c r="D260" s="202"/>
      <c r="E260" s="140">
        <f t="shared" si="10"/>
        <v>0</v>
      </c>
      <c r="F260" s="140"/>
      <c r="G260" s="140"/>
      <c r="H260" s="304" t="e">
        <f t="shared" si="11"/>
        <v>#DIV/0!</v>
      </c>
    </row>
    <row r="261" spans="1:8" ht="20.25" customHeight="1" hidden="1">
      <c r="A261" s="142" t="s">
        <v>139</v>
      </c>
      <c r="B261" s="140">
        <f t="shared" si="9"/>
        <v>0</v>
      </c>
      <c r="C261" s="202"/>
      <c r="D261" s="202"/>
      <c r="E261" s="140">
        <f t="shared" si="10"/>
        <v>0</v>
      </c>
      <c r="F261" s="140"/>
      <c r="G261" s="140"/>
      <c r="H261" s="304" t="e">
        <f t="shared" si="11"/>
        <v>#DIV/0!</v>
      </c>
    </row>
    <row r="262" spans="1:8" ht="20.25" customHeight="1" hidden="1">
      <c r="A262" s="142" t="s">
        <v>650</v>
      </c>
      <c r="B262" s="140">
        <f t="shared" si="9"/>
        <v>0</v>
      </c>
      <c r="C262" s="202"/>
      <c r="D262" s="202"/>
      <c r="E262" s="140">
        <f t="shared" si="10"/>
        <v>0</v>
      </c>
      <c r="F262" s="140"/>
      <c r="G262" s="140"/>
      <c r="H262" s="304" t="e">
        <f t="shared" si="11"/>
        <v>#DIV/0!</v>
      </c>
    </row>
    <row r="263" spans="1:8" ht="20.25" customHeight="1" hidden="1">
      <c r="A263" s="104" t="s">
        <v>651</v>
      </c>
      <c r="B263" s="140">
        <f t="shared" si="9"/>
        <v>0</v>
      </c>
      <c r="C263" s="202"/>
      <c r="D263" s="202"/>
      <c r="E263" s="140">
        <f t="shared" si="10"/>
        <v>0</v>
      </c>
      <c r="F263" s="140"/>
      <c r="G263" s="140"/>
      <c r="H263" s="304" t="e">
        <f t="shared" si="11"/>
        <v>#DIV/0!</v>
      </c>
    </row>
    <row r="264" spans="1:8" ht="15.75" customHeight="1">
      <c r="A264" s="34" t="s">
        <v>1513</v>
      </c>
      <c r="B264" s="140">
        <f t="shared" si="9"/>
        <v>454</v>
      </c>
      <c r="C264" s="202">
        <f>C265</f>
        <v>454</v>
      </c>
      <c r="D264" s="202"/>
      <c r="E264" s="140">
        <f t="shared" si="10"/>
        <v>961</v>
      </c>
      <c r="F264" s="140">
        <v>961</v>
      </c>
      <c r="G264" s="140"/>
      <c r="H264" s="304">
        <f t="shared" si="11"/>
        <v>111.67400881057267</v>
      </c>
    </row>
    <row r="265" spans="1:8" ht="15.75" customHeight="1">
      <c r="A265" s="104" t="s">
        <v>603</v>
      </c>
      <c r="B265" s="140">
        <f t="shared" si="9"/>
        <v>454</v>
      </c>
      <c r="C265" s="202">
        <v>454</v>
      </c>
      <c r="D265" s="202"/>
      <c r="E265" s="140">
        <f t="shared" si="10"/>
        <v>961</v>
      </c>
      <c r="F265" s="140">
        <v>961</v>
      </c>
      <c r="G265" s="140"/>
      <c r="H265" s="304">
        <f t="shared" si="11"/>
        <v>111.67400881057267</v>
      </c>
    </row>
    <row r="266" spans="1:8" ht="15.75" customHeight="1">
      <c r="A266" s="34" t="s">
        <v>1356</v>
      </c>
      <c r="B266" s="140">
        <f t="shared" si="9"/>
        <v>454</v>
      </c>
      <c r="C266" s="202">
        <v>454</v>
      </c>
      <c r="D266" s="202"/>
      <c r="E266" s="140">
        <f t="shared" si="10"/>
        <v>961</v>
      </c>
      <c r="F266" s="140">
        <v>961</v>
      </c>
      <c r="G266" s="140"/>
      <c r="H266" s="304">
        <f t="shared" si="11"/>
        <v>111.67400881057267</v>
      </c>
    </row>
    <row r="267" spans="1:8" ht="17.25" customHeight="1" hidden="1">
      <c r="A267" s="142" t="s">
        <v>604</v>
      </c>
      <c r="B267" s="140"/>
      <c r="C267" s="202"/>
      <c r="D267" s="202"/>
      <c r="E267" s="140"/>
      <c r="F267" s="140"/>
      <c r="G267" s="140"/>
      <c r="H267" s="304" t="e">
        <f t="shared" si="11"/>
        <v>#DIV/0!</v>
      </c>
    </row>
    <row r="268" spans="1:8" ht="17.25" customHeight="1" hidden="1">
      <c r="A268" s="104" t="s">
        <v>605</v>
      </c>
      <c r="B268" s="140">
        <f>B269</f>
        <v>0</v>
      </c>
      <c r="C268" s="202"/>
      <c r="D268" s="202"/>
      <c r="E268" s="140">
        <f>E269</f>
        <v>0</v>
      </c>
      <c r="F268" s="140"/>
      <c r="G268" s="140"/>
      <c r="H268" s="304" t="e">
        <f t="shared" si="11"/>
        <v>#DIV/0!</v>
      </c>
    </row>
    <row r="269" spans="1:8" ht="17.25" customHeight="1" hidden="1">
      <c r="A269" s="104" t="s">
        <v>606</v>
      </c>
      <c r="B269" s="140">
        <f>SUM(B270:B271)</f>
        <v>0</v>
      </c>
      <c r="C269" s="202"/>
      <c r="D269" s="202"/>
      <c r="E269" s="140">
        <f>SUM(E270:E271)</f>
        <v>0</v>
      </c>
      <c r="F269" s="140"/>
      <c r="G269" s="140"/>
      <c r="H269" s="304" t="e">
        <f t="shared" si="11"/>
        <v>#DIV/0!</v>
      </c>
    </row>
    <row r="270" spans="1:8" ht="17.25" customHeight="1" hidden="1">
      <c r="A270" s="104" t="s">
        <v>607</v>
      </c>
      <c r="B270" s="140"/>
      <c r="C270" s="202"/>
      <c r="D270" s="202"/>
      <c r="E270" s="140"/>
      <c r="F270" s="140"/>
      <c r="G270" s="140"/>
      <c r="H270" s="304" t="e">
        <f t="shared" si="11"/>
        <v>#DIV/0!</v>
      </c>
    </row>
    <row r="271" spans="1:8" ht="17.25" customHeight="1" hidden="1">
      <c r="A271" s="142" t="s">
        <v>608</v>
      </c>
      <c r="B271" s="140"/>
      <c r="C271" s="202"/>
      <c r="D271" s="202"/>
      <c r="E271" s="140"/>
      <c r="F271" s="140"/>
      <c r="G271" s="140"/>
      <c r="H271" s="304" t="e">
        <f t="shared" si="11"/>
        <v>#DIV/0!</v>
      </c>
    </row>
    <row r="272" spans="1:8" ht="17.25" customHeight="1" hidden="1">
      <c r="A272" s="104"/>
      <c r="B272" s="140"/>
      <c r="C272" s="202"/>
      <c r="D272" s="202"/>
      <c r="E272" s="140"/>
      <c r="F272" s="140"/>
      <c r="G272" s="140"/>
      <c r="H272" s="304" t="e">
        <f t="shared" si="11"/>
        <v>#DIV/0!</v>
      </c>
    </row>
    <row r="273" spans="1:8" ht="17.25" customHeight="1" hidden="1">
      <c r="A273" s="104"/>
      <c r="B273" s="140"/>
      <c r="C273" s="202"/>
      <c r="D273" s="202"/>
      <c r="E273" s="140"/>
      <c r="F273" s="140"/>
      <c r="G273" s="140"/>
      <c r="H273" s="304" t="e">
        <f t="shared" si="11"/>
        <v>#DIV/0!</v>
      </c>
    </row>
    <row r="274" spans="1:8" ht="17.25" customHeight="1" hidden="1">
      <c r="A274" s="104"/>
      <c r="B274" s="140"/>
      <c r="C274" s="202"/>
      <c r="D274" s="202"/>
      <c r="E274" s="140"/>
      <c r="F274" s="140"/>
      <c r="G274" s="140"/>
      <c r="H274" s="304" t="e">
        <f t="shared" si="11"/>
        <v>#DIV/0!</v>
      </c>
    </row>
    <row r="275" spans="1:8" ht="17.25" customHeight="1" hidden="1">
      <c r="A275" s="104"/>
      <c r="B275" s="140"/>
      <c r="C275" s="202"/>
      <c r="D275" s="202"/>
      <c r="E275" s="140"/>
      <c r="F275" s="140"/>
      <c r="G275" s="140"/>
      <c r="H275" s="304" t="e">
        <f t="shared" si="11"/>
        <v>#DIV/0!</v>
      </c>
    </row>
    <row r="276" spans="1:8" ht="17.25" customHeight="1" hidden="1">
      <c r="A276" s="104"/>
      <c r="B276" s="140"/>
      <c r="C276" s="202"/>
      <c r="D276" s="202"/>
      <c r="E276" s="140"/>
      <c r="F276" s="140"/>
      <c r="G276" s="140"/>
      <c r="H276" s="304" t="e">
        <f t="shared" si="11"/>
        <v>#DIV/0!</v>
      </c>
    </row>
    <row r="277" spans="1:8" ht="17.25" customHeight="1" hidden="1">
      <c r="A277" s="104"/>
      <c r="B277" s="140"/>
      <c r="C277" s="202"/>
      <c r="D277" s="202"/>
      <c r="E277" s="140"/>
      <c r="F277" s="140"/>
      <c r="G277" s="140"/>
      <c r="H277" s="304" t="e">
        <f t="shared" si="11"/>
        <v>#DIV/0!</v>
      </c>
    </row>
    <row r="278" spans="1:8" ht="17.25" customHeight="1" hidden="1">
      <c r="A278" s="104"/>
      <c r="B278" s="140"/>
      <c r="C278" s="202"/>
      <c r="D278" s="202"/>
      <c r="E278" s="140"/>
      <c r="F278" s="140"/>
      <c r="G278" s="140"/>
      <c r="H278" s="304" t="e">
        <f t="shared" si="11"/>
        <v>#DIV/0!</v>
      </c>
    </row>
    <row r="279" spans="1:8" ht="17.25" customHeight="1" hidden="1">
      <c r="A279" s="104"/>
      <c r="B279" s="140"/>
      <c r="C279" s="202"/>
      <c r="D279" s="202"/>
      <c r="E279" s="140"/>
      <c r="F279" s="140"/>
      <c r="G279" s="140"/>
      <c r="H279" s="304" t="e">
        <f t="shared" si="11"/>
        <v>#DIV/0!</v>
      </c>
    </row>
    <row r="280" spans="1:8" ht="17.25" customHeight="1" hidden="1">
      <c r="A280" s="104"/>
      <c r="B280" s="140"/>
      <c r="C280" s="202"/>
      <c r="D280" s="202"/>
      <c r="E280" s="140"/>
      <c r="F280" s="140"/>
      <c r="G280" s="140"/>
      <c r="H280" s="304" t="e">
        <f t="shared" si="11"/>
        <v>#DIV/0!</v>
      </c>
    </row>
    <row r="281" spans="1:8" ht="17.25" customHeight="1" hidden="1">
      <c r="A281" s="104"/>
      <c r="B281" s="140"/>
      <c r="C281" s="202"/>
      <c r="D281" s="202"/>
      <c r="E281" s="140"/>
      <c r="F281" s="140"/>
      <c r="G281" s="140"/>
      <c r="H281" s="304" t="e">
        <f t="shared" si="11"/>
        <v>#DIV/0!</v>
      </c>
    </row>
    <row r="282" spans="1:8" ht="17.25" customHeight="1" hidden="1">
      <c r="A282" s="104"/>
      <c r="B282" s="140"/>
      <c r="C282" s="202"/>
      <c r="D282" s="202"/>
      <c r="E282" s="140"/>
      <c r="F282" s="140"/>
      <c r="G282" s="140"/>
      <c r="H282" s="304" t="e">
        <f t="shared" si="11"/>
        <v>#DIV/0!</v>
      </c>
    </row>
    <row r="283" spans="1:8" ht="17.25" customHeight="1" hidden="1">
      <c r="A283" s="104"/>
      <c r="B283" s="140"/>
      <c r="C283" s="202"/>
      <c r="D283" s="202"/>
      <c r="E283" s="140"/>
      <c r="F283" s="140"/>
      <c r="G283" s="140"/>
      <c r="H283" s="304" t="e">
        <f t="shared" si="11"/>
        <v>#DIV/0!</v>
      </c>
    </row>
    <row r="284" spans="1:8" ht="17.25" customHeight="1" hidden="1">
      <c r="A284" s="104" t="s">
        <v>793</v>
      </c>
      <c r="B284" s="140" t="s">
        <v>793</v>
      </c>
      <c r="C284" s="202"/>
      <c r="D284" s="202"/>
      <c r="E284" s="140" t="s">
        <v>793</v>
      </c>
      <c r="F284" s="140"/>
      <c r="G284" s="140"/>
      <c r="H284" s="304" t="e">
        <f t="shared" si="11"/>
        <v>#VALUE!</v>
      </c>
    </row>
    <row r="285" spans="1:8" ht="17.25" customHeight="1" hidden="1">
      <c r="A285" s="104" t="s">
        <v>793</v>
      </c>
      <c r="B285" s="140" t="s">
        <v>793</v>
      </c>
      <c r="C285" s="202"/>
      <c r="D285" s="202"/>
      <c r="E285" s="140" t="s">
        <v>793</v>
      </c>
      <c r="F285" s="140"/>
      <c r="G285" s="140"/>
      <c r="H285" s="304" t="e">
        <f t="shared" si="11"/>
        <v>#VALUE!</v>
      </c>
    </row>
    <row r="286" spans="1:8" ht="17.25" customHeight="1" hidden="1">
      <c r="A286" s="104" t="s">
        <v>793</v>
      </c>
      <c r="B286" s="140" t="s">
        <v>793</v>
      </c>
      <c r="C286" s="202"/>
      <c r="D286" s="202"/>
      <c r="E286" s="140" t="s">
        <v>793</v>
      </c>
      <c r="F286" s="140"/>
      <c r="G286" s="140"/>
      <c r="H286" s="304" t="e">
        <f t="shared" si="11"/>
        <v>#VALUE!</v>
      </c>
    </row>
    <row r="287" spans="1:8" ht="15.75" customHeight="1" thickBot="1">
      <c r="A287" s="106" t="s">
        <v>189</v>
      </c>
      <c r="B287" s="135">
        <f aca="true" t="shared" si="12" ref="B287:G287">SUM(B4,B12,B25,B40,B48,B92,B148,B200,B225,B232,B257,B264,B268,B261,B197)</f>
        <v>9325</v>
      </c>
      <c r="C287" s="135">
        <f t="shared" si="12"/>
        <v>8569</v>
      </c>
      <c r="D287" s="135">
        <f t="shared" si="12"/>
        <v>756</v>
      </c>
      <c r="E287" s="135">
        <f t="shared" si="12"/>
        <v>10527</v>
      </c>
      <c r="F287" s="135">
        <f t="shared" si="12"/>
        <v>9698</v>
      </c>
      <c r="G287" s="135">
        <f t="shared" si="12"/>
        <v>829</v>
      </c>
      <c r="H287" s="305">
        <f t="shared" si="11"/>
        <v>12.890080428954423</v>
      </c>
    </row>
    <row r="288" spans="1:8" ht="14.25" thickTop="1">
      <c r="A288" s="405"/>
      <c r="B288" s="405"/>
      <c r="C288" s="405"/>
      <c r="D288" s="405"/>
      <c r="E288" s="406"/>
      <c r="F288" s="407"/>
      <c r="G288" s="407"/>
      <c r="H288" s="303"/>
    </row>
    <row r="289" spans="1:7" ht="13.5">
      <c r="A289" s="408"/>
      <c r="B289" s="408"/>
      <c r="C289" s="408"/>
      <c r="D289" s="408"/>
      <c r="E289" s="409"/>
      <c r="F289" s="410"/>
      <c r="G289" s="410"/>
    </row>
    <row r="290" spans="1:7" ht="13.5">
      <c r="A290" s="411"/>
      <c r="B290" s="411"/>
      <c r="C290" s="411"/>
      <c r="D290" s="411"/>
      <c r="E290" s="412"/>
      <c r="F290" s="413"/>
      <c r="G290" s="413"/>
    </row>
  </sheetData>
  <sheetProtection/>
  <mergeCells count="7">
    <mergeCell ref="A1:G1"/>
    <mergeCell ref="A2:E2"/>
    <mergeCell ref="A288:G290"/>
    <mergeCell ref="E3:G3"/>
    <mergeCell ref="B3:D3"/>
    <mergeCell ref="H3:H47"/>
    <mergeCell ref="G2:H2"/>
  </mergeCells>
  <printOptions horizontalCentered="1"/>
  <pageMargins left="0.67" right="0.49" top="0.77" bottom="0.7" header="0.2362204724409449" footer="0.35433070866141736"/>
  <pageSetup firstPageNumber="36" useFirstPageNumber="1" horizontalDpi="600" verticalDpi="6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J37"/>
  <sheetViews>
    <sheetView zoomScalePageLayoutView="0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00390625" defaultRowHeight="14.25"/>
  <cols>
    <col min="1" max="1" width="43.25390625" style="0" customWidth="1"/>
    <col min="2" max="2" width="11.00390625" style="0" customWidth="1"/>
    <col min="3" max="3" width="10.875" style="0" customWidth="1"/>
    <col min="4" max="4" width="10.50390625" style="0" customWidth="1"/>
    <col min="5" max="5" width="10.625" style="0" customWidth="1"/>
    <col min="6" max="6" width="11.125" style="0" customWidth="1"/>
    <col min="7" max="7" width="21.625" style="0" customWidth="1"/>
  </cols>
  <sheetData>
    <row r="1" spans="1:7" ht="19.5" customHeight="1">
      <c r="A1" s="60" t="s">
        <v>629</v>
      </c>
      <c r="B1" s="61"/>
      <c r="C1" s="61"/>
      <c r="D1" s="61"/>
      <c r="E1" s="61"/>
      <c r="F1" s="61"/>
      <c r="G1" s="61"/>
    </row>
    <row r="2" spans="1:7" ht="29.25" customHeight="1">
      <c r="A2" s="344" t="s">
        <v>1386</v>
      </c>
      <c r="B2" s="344"/>
      <c r="C2" s="344"/>
      <c r="D2" s="344"/>
      <c r="E2" s="344"/>
      <c r="F2" s="344"/>
      <c r="G2" s="344"/>
    </row>
    <row r="3" spans="1:7" ht="18" customHeight="1" thickBot="1">
      <c r="A3" s="62"/>
      <c r="B3" s="61"/>
      <c r="C3" s="61"/>
      <c r="D3" s="61"/>
      <c r="E3" s="61"/>
      <c r="F3" s="345" t="s">
        <v>631</v>
      </c>
      <c r="G3" s="345"/>
    </row>
    <row r="4" spans="1:7" s="1" customFormat="1" ht="42.75" customHeight="1" thickTop="1">
      <c r="A4" s="63" t="s">
        <v>770</v>
      </c>
      <c r="B4" s="143" t="s">
        <v>1388</v>
      </c>
      <c r="C4" s="143" t="s">
        <v>1389</v>
      </c>
      <c r="D4" s="144" t="s">
        <v>1390</v>
      </c>
      <c r="E4" s="65" t="s">
        <v>1164</v>
      </c>
      <c r="F4" s="64" t="s">
        <v>1165</v>
      </c>
      <c r="G4" s="66" t="s">
        <v>1532</v>
      </c>
    </row>
    <row r="5" spans="1:7" s="2" customFormat="1" ht="17.25" customHeight="1">
      <c r="A5" s="67" t="s">
        <v>771</v>
      </c>
      <c r="B5" s="306">
        <f>SUM(B6:B19)</f>
        <v>11274</v>
      </c>
      <c r="C5" s="306">
        <f>SUM(C6:C19)</f>
        <v>11500</v>
      </c>
      <c r="D5" s="306">
        <f>SUM(D6:D19)</f>
        <v>11683</v>
      </c>
      <c r="E5" s="41">
        <f aca="true" t="shared" si="0" ref="E5:E25">+D5/C5*100</f>
        <v>101.59130434782608</v>
      </c>
      <c r="F5" s="41">
        <f aca="true" t="shared" si="1" ref="F5:F29">+(D5-B5)/B5*100</f>
        <v>3.627816214298386</v>
      </c>
      <c r="G5" s="68"/>
    </row>
    <row r="6" spans="1:8" s="2" customFormat="1" ht="17.25" customHeight="1">
      <c r="A6" s="69" t="s">
        <v>772</v>
      </c>
      <c r="B6" s="145">
        <v>4218</v>
      </c>
      <c r="C6" s="71">
        <v>5200</v>
      </c>
      <c r="D6" s="70">
        <v>5258</v>
      </c>
      <c r="E6" s="41">
        <f t="shared" si="0"/>
        <v>101.11538461538461</v>
      </c>
      <c r="F6" s="41">
        <f t="shared" si="1"/>
        <v>24.656235182550972</v>
      </c>
      <c r="G6" s="68"/>
      <c r="H6" s="3"/>
    </row>
    <row r="7" spans="1:7" s="2" customFormat="1" ht="17.25" customHeight="1">
      <c r="A7" s="69" t="s">
        <v>773</v>
      </c>
      <c r="B7" s="145">
        <v>10</v>
      </c>
      <c r="C7" s="71">
        <v>55</v>
      </c>
      <c r="D7" s="70">
        <v>55</v>
      </c>
      <c r="E7" s="41">
        <f t="shared" si="0"/>
        <v>100</v>
      </c>
      <c r="F7" s="41">
        <f t="shared" si="1"/>
        <v>450</v>
      </c>
      <c r="G7" s="72"/>
    </row>
    <row r="8" spans="1:7" s="2" customFormat="1" ht="17.25" customHeight="1">
      <c r="A8" s="73" t="s">
        <v>774</v>
      </c>
      <c r="B8" s="145">
        <v>990</v>
      </c>
      <c r="C8" s="71">
        <v>1050</v>
      </c>
      <c r="D8" s="70">
        <v>1053</v>
      </c>
      <c r="E8" s="41">
        <f t="shared" si="0"/>
        <v>100.28571428571429</v>
      </c>
      <c r="F8" s="41">
        <f t="shared" si="1"/>
        <v>6.363636363636363</v>
      </c>
      <c r="G8" s="68"/>
    </row>
    <row r="9" spans="1:7" s="2" customFormat="1" ht="17.25" customHeight="1">
      <c r="A9" s="69" t="s">
        <v>775</v>
      </c>
      <c r="B9" s="145">
        <v>336</v>
      </c>
      <c r="C9" s="71">
        <v>300</v>
      </c>
      <c r="D9" s="70">
        <v>319</v>
      </c>
      <c r="E9" s="41">
        <f t="shared" si="0"/>
        <v>106.33333333333333</v>
      </c>
      <c r="F9" s="41">
        <f t="shared" si="1"/>
        <v>-5.059523809523809</v>
      </c>
      <c r="G9" s="68"/>
    </row>
    <row r="10" spans="1:7" s="2" customFormat="1" ht="17.25" customHeight="1">
      <c r="A10" s="69" t="s">
        <v>776</v>
      </c>
      <c r="B10" s="145">
        <v>209</v>
      </c>
      <c r="C10" s="40">
        <v>210</v>
      </c>
      <c r="D10" s="70">
        <v>205</v>
      </c>
      <c r="E10" s="41">
        <f t="shared" si="0"/>
        <v>97.61904761904762</v>
      </c>
      <c r="F10" s="41">
        <f t="shared" si="1"/>
        <v>-1.9138755980861244</v>
      </c>
      <c r="G10" s="72"/>
    </row>
    <row r="11" spans="1:7" s="2" customFormat="1" ht="17.25" customHeight="1">
      <c r="A11" s="74" t="s">
        <v>552</v>
      </c>
      <c r="B11" s="145">
        <v>702</v>
      </c>
      <c r="C11" s="40">
        <v>840</v>
      </c>
      <c r="D11" s="70">
        <v>907</v>
      </c>
      <c r="E11" s="41">
        <f>+D11/C11*100</f>
        <v>107.97619047619047</v>
      </c>
      <c r="F11" s="41">
        <f t="shared" si="1"/>
        <v>29.2022792022792</v>
      </c>
      <c r="G11" s="72"/>
    </row>
    <row r="12" spans="1:7" s="2" customFormat="1" ht="17.25" customHeight="1">
      <c r="A12" s="73" t="s">
        <v>777</v>
      </c>
      <c r="B12" s="145">
        <v>366</v>
      </c>
      <c r="C12" s="40">
        <v>320</v>
      </c>
      <c r="D12" s="70">
        <v>376</v>
      </c>
      <c r="E12" s="41">
        <f aca="true" t="shared" si="2" ref="E12:E17">+D12/C12*100</f>
        <v>117.5</v>
      </c>
      <c r="F12" s="41">
        <f t="shared" si="1"/>
        <v>2.73224043715847</v>
      </c>
      <c r="G12" s="68"/>
    </row>
    <row r="13" spans="1:7" s="2" customFormat="1" ht="17.25" customHeight="1">
      <c r="A13" s="69" t="s">
        <v>553</v>
      </c>
      <c r="B13" s="145">
        <v>163</v>
      </c>
      <c r="C13" s="40">
        <v>170</v>
      </c>
      <c r="D13" s="70">
        <v>176</v>
      </c>
      <c r="E13" s="41">
        <f t="shared" si="2"/>
        <v>103.5294117647059</v>
      </c>
      <c r="F13" s="41">
        <f t="shared" si="1"/>
        <v>7.975460122699387</v>
      </c>
      <c r="G13" s="68"/>
    </row>
    <row r="14" spans="1:7" s="2" customFormat="1" ht="17.25" customHeight="1">
      <c r="A14" s="75" t="s">
        <v>778</v>
      </c>
      <c r="B14" s="145">
        <v>616</v>
      </c>
      <c r="C14" s="40">
        <v>750</v>
      </c>
      <c r="D14" s="76">
        <v>692</v>
      </c>
      <c r="E14" s="41">
        <f t="shared" si="2"/>
        <v>92.26666666666667</v>
      </c>
      <c r="F14" s="41">
        <f t="shared" si="1"/>
        <v>12.337662337662337</v>
      </c>
      <c r="G14" s="68"/>
    </row>
    <row r="15" spans="1:7" s="2" customFormat="1" ht="17.25" customHeight="1">
      <c r="A15" s="75" t="s">
        <v>554</v>
      </c>
      <c r="B15" s="145">
        <v>341</v>
      </c>
      <c r="C15" s="40">
        <v>30</v>
      </c>
      <c r="D15" s="76">
        <v>24</v>
      </c>
      <c r="E15" s="41">
        <f t="shared" si="2"/>
        <v>80</v>
      </c>
      <c r="F15" s="41">
        <f t="shared" si="1"/>
        <v>-92.96187683284457</v>
      </c>
      <c r="G15" s="68"/>
    </row>
    <row r="16" spans="1:7" s="2" customFormat="1" ht="17.25" customHeight="1">
      <c r="A16" s="75" t="s">
        <v>555</v>
      </c>
      <c r="B16" s="145">
        <v>273</v>
      </c>
      <c r="C16" s="40">
        <v>330</v>
      </c>
      <c r="D16" s="76">
        <v>326</v>
      </c>
      <c r="E16" s="41">
        <f t="shared" si="2"/>
        <v>98.7878787878788</v>
      </c>
      <c r="F16" s="41">
        <f t="shared" si="1"/>
        <v>19.413919413919416</v>
      </c>
      <c r="G16" s="68"/>
    </row>
    <row r="17" spans="1:7" s="2" customFormat="1" ht="17.25" customHeight="1">
      <c r="A17" s="75" t="s">
        <v>779</v>
      </c>
      <c r="B17" s="145">
        <v>2444</v>
      </c>
      <c r="C17" s="40">
        <v>1830</v>
      </c>
      <c r="D17" s="76">
        <v>1878</v>
      </c>
      <c r="E17" s="41">
        <f t="shared" si="2"/>
        <v>102.62295081967213</v>
      </c>
      <c r="F17" s="41">
        <f t="shared" si="1"/>
        <v>-23.158756137479543</v>
      </c>
      <c r="G17" s="68"/>
    </row>
    <row r="18" spans="1:7" s="2" customFormat="1" ht="17.25" customHeight="1">
      <c r="A18" s="75" t="s">
        <v>780</v>
      </c>
      <c r="B18" s="145">
        <v>606</v>
      </c>
      <c r="C18" s="40">
        <v>370</v>
      </c>
      <c r="D18" s="40">
        <v>369</v>
      </c>
      <c r="E18" s="43">
        <f t="shared" si="0"/>
        <v>99.72972972972973</v>
      </c>
      <c r="F18" s="41">
        <f t="shared" si="1"/>
        <v>-39.10891089108911</v>
      </c>
      <c r="G18" s="68"/>
    </row>
    <row r="19" spans="1:7" s="2" customFormat="1" ht="17.25" customHeight="1">
      <c r="A19" s="75" t="s">
        <v>1391</v>
      </c>
      <c r="B19" s="145"/>
      <c r="C19" s="40">
        <v>45</v>
      </c>
      <c r="D19" s="40">
        <v>45</v>
      </c>
      <c r="E19" s="43">
        <f>+D19/C19*100</f>
        <v>100</v>
      </c>
      <c r="F19" s="41"/>
      <c r="G19" s="68"/>
    </row>
    <row r="20" spans="1:7" s="2" customFormat="1" ht="17.25" customHeight="1">
      <c r="A20" s="77" t="s">
        <v>781</v>
      </c>
      <c r="B20" s="42">
        <f>SUM(B21:B28)</f>
        <v>6170</v>
      </c>
      <c r="C20" s="42">
        <f>SUM(C21:C28)</f>
        <v>3950</v>
      </c>
      <c r="D20" s="42">
        <f>SUM(D21:D28)</f>
        <v>5049</v>
      </c>
      <c r="E20" s="43">
        <f t="shared" si="0"/>
        <v>127.82278481012659</v>
      </c>
      <c r="F20" s="41">
        <f t="shared" si="1"/>
        <v>-18.168557536466775</v>
      </c>
      <c r="G20" s="68"/>
    </row>
    <row r="21" spans="1:7" s="2" customFormat="1" ht="17.25" customHeight="1">
      <c r="A21" s="77" t="s">
        <v>782</v>
      </c>
      <c r="B21" s="76">
        <v>2089</v>
      </c>
      <c r="C21" s="78">
        <v>900</v>
      </c>
      <c r="D21" s="76">
        <v>1038</v>
      </c>
      <c r="E21" s="43">
        <f t="shared" si="0"/>
        <v>115.33333333333333</v>
      </c>
      <c r="F21" s="41">
        <f t="shared" si="1"/>
        <v>-50.31115366203925</v>
      </c>
      <c r="G21" s="68"/>
    </row>
    <row r="22" spans="1:7" s="2" customFormat="1" ht="17.25" customHeight="1">
      <c r="A22" s="77" t="s">
        <v>783</v>
      </c>
      <c r="B22" s="42">
        <v>951</v>
      </c>
      <c r="C22" s="79">
        <v>200</v>
      </c>
      <c r="D22" s="42">
        <v>223</v>
      </c>
      <c r="E22" s="43">
        <f t="shared" si="0"/>
        <v>111.5</v>
      </c>
      <c r="F22" s="41">
        <f t="shared" si="1"/>
        <v>-76.5509989484753</v>
      </c>
      <c r="G22" s="68"/>
    </row>
    <row r="23" spans="1:7" s="2" customFormat="1" ht="17.25" customHeight="1">
      <c r="A23" s="77" t="s">
        <v>784</v>
      </c>
      <c r="B23" s="42">
        <v>1774</v>
      </c>
      <c r="C23" s="79">
        <v>1100</v>
      </c>
      <c r="D23" s="42">
        <v>1348</v>
      </c>
      <c r="E23" s="43">
        <f t="shared" si="0"/>
        <v>122.54545454545453</v>
      </c>
      <c r="F23" s="41">
        <f t="shared" si="1"/>
        <v>-24.01352874859076</v>
      </c>
      <c r="G23" s="68"/>
    </row>
    <row r="24" spans="1:7" s="2" customFormat="1" ht="17.25" customHeight="1">
      <c r="A24" s="77" t="s">
        <v>1392</v>
      </c>
      <c r="B24" s="42"/>
      <c r="C24" s="79">
        <v>150</v>
      </c>
      <c r="D24" s="42">
        <v>150</v>
      </c>
      <c r="E24" s="43">
        <f t="shared" si="0"/>
        <v>100</v>
      </c>
      <c r="F24" s="41"/>
      <c r="G24" s="68"/>
    </row>
    <row r="25" spans="1:7" s="2" customFormat="1" ht="17.25" customHeight="1">
      <c r="A25" s="77" t="s">
        <v>785</v>
      </c>
      <c r="B25" s="76">
        <v>1160</v>
      </c>
      <c r="C25" s="79">
        <v>1310</v>
      </c>
      <c r="D25" s="76">
        <v>1711</v>
      </c>
      <c r="E25" s="43">
        <f t="shared" si="0"/>
        <v>130.61068702290078</v>
      </c>
      <c r="F25" s="41">
        <f t="shared" si="1"/>
        <v>47.5</v>
      </c>
      <c r="G25" s="68"/>
    </row>
    <row r="26" spans="1:7" s="2" customFormat="1" ht="17.25" customHeight="1">
      <c r="A26" s="149" t="s">
        <v>634</v>
      </c>
      <c r="B26" s="146">
        <v>185</v>
      </c>
      <c r="C26" s="147">
        <v>150</v>
      </c>
      <c r="D26" s="146">
        <v>434</v>
      </c>
      <c r="E26" s="43">
        <f>+D26/C26*100</f>
        <v>289.33333333333337</v>
      </c>
      <c r="F26" s="41">
        <f t="shared" si="1"/>
        <v>134.59459459459458</v>
      </c>
      <c r="G26" s="148"/>
    </row>
    <row r="27" spans="1:7" s="2" customFormat="1" ht="17.25" customHeight="1">
      <c r="A27" s="149" t="s">
        <v>633</v>
      </c>
      <c r="B27" s="146">
        <v>10</v>
      </c>
      <c r="C27" s="147">
        <v>130</v>
      </c>
      <c r="D27" s="146">
        <v>134</v>
      </c>
      <c r="E27" s="43">
        <f>+D27/C27*100</f>
        <v>103.07692307692307</v>
      </c>
      <c r="F27" s="41">
        <f t="shared" si="1"/>
        <v>1240</v>
      </c>
      <c r="G27" s="148"/>
    </row>
    <row r="28" spans="1:7" s="2" customFormat="1" ht="17.25" customHeight="1">
      <c r="A28" s="149" t="s">
        <v>635</v>
      </c>
      <c r="B28" s="146">
        <v>1</v>
      </c>
      <c r="C28" s="147">
        <v>10</v>
      </c>
      <c r="D28" s="146">
        <v>11</v>
      </c>
      <c r="E28" s="43">
        <f>+D28/C28*100</f>
        <v>110.00000000000001</v>
      </c>
      <c r="F28" s="41">
        <f t="shared" si="1"/>
        <v>1000</v>
      </c>
      <c r="G28" s="148"/>
    </row>
    <row r="29" spans="1:10" s="4" customFormat="1" ht="17.25" customHeight="1" thickBot="1">
      <c r="A29" s="80" t="s">
        <v>1166</v>
      </c>
      <c r="B29" s="44">
        <f>B5+B20</f>
        <v>17444</v>
      </c>
      <c r="C29" s="44">
        <f>C5+C20</f>
        <v>15450</v>
      </c>
      <c r="D29" s="44">
        <f>D5+D20</f>
        <v>16732</v>
      </c>
      <c r="E29" s="45">
        <f>+D29/C29*100</f>
        <v>108.29773462783172</v>
      </c>
      <c r="F29" s="45">
        <f t="shared" si="1"/>
        <v>-4.081632653061225</v>
      </c>
      <c r="G29" s="251"/>
      <c r="J29" s="27"/>
    </row>
    <row r="30" spans="1:7" ht="20.25" customHeight="1" hidden="1">
      <c r="A30" s="81"/>
      <c r="B30" s="81"/>
      <c r="C30" s="81"/>
      <c r="D30" s="81">
        <f>3119398-465157</f>
        <v>2654241</v>
      </c>
      <c r="E30" s="81"/>
      <c r="F30" s="81"/>
      <c r="G30" s="81"/>
    </row>
    <row r="31" spans="1:7" ht="18" customHeight="1" thickTop="1">
      <c r="A31" s="81"/>
      <c r="B31" s="81"/>
      <c r="C31" s="81"/>
      <c r="D31" s="82"/>
      <c r="E31" s="81"/>
      <c r="F31" s="81"/>
      <c r="G31" s="81"/>
    </row>
    <row r="32" spans="1:7" ht="18" customHeight="1">
      <c r="A32" s="61"/>
      <c r="B32" s="61"/>
      <c r="C32" s="61"/>
      <c r="D32" s="83"/>
      <c r="E32" s="61"/>
      <c r="F32" s="61"/>
      <c r="G32" s="61"/>
    </row>
    <row r="33" spans="1:7" ht="18" customHeight="1">
      <c r="A33" s="61"/>
      <c r="B33" s="61"/>
      <c r="C33" s="61"/>
      <c r="D33" s="83"/>
      <c r="E33" s="61"/>
      <c r="F33" s="83"/>
      <c r="G33" s="61"/>
    </row>
    <row r="34" spans="1:7" ht="18" customHeight="1">
      <c r="A34" s="61"/>
      <c r="B34" s="61"/>
      <c r="C34" s="61"/>
      <c r="D34" s="83"/>
      <c r="E34" s="61"/>
      <c r="F34" s="61"/>
      <c r="G34" s="61"/>
    </row>
    <row r="35" spans="1:7" ht="18" customHeight="1">
      <c r="A35" s="61"/>
      <c r="B35" s="61"/>
      <c r="C35" s="61"/>
      <c r="D35" s="83"/>
      <c r="E35" s="61"/>
      <c r="F35" s="61"/>
      <c r="G35" s="61"/>
    </row>
    <row r="36" ht="18" customHeight="1">
      <c r="D36" s="5"/>
    </row>
    <row r="37" ht="18" customHeight="1">
      <c r="D37" s="5"/>
    </row>
    <row r="38" ht="18" customHeight="1"/>
    <row r="39" ht="18" customHeight="1"/>
  </sheetData>
  <sheetProtection/>
  <mergeCells count="2">
    <mergeCell ref="A2:G2"/>
    <mergeCell ref="F3:G3"/>
  </mergeCells>
  <printOptions/>
  <pageMargins left="1.1023622047244095" right="0.8267716535433072" top="0.7874015748031497" bottom="0.42" header="0.5118110236220472" footer="0.23"/>
  <pageSetup firstPageNumber="1" useFirstPageNumber="1" horizontalDpi="600" verticalDpi="600" orientation="landscape" paperSize="9" scale="90" r:id="rId1"/>
  <headerFooter alignWithMargins="0">
    <oddFooter>&amp;C第 1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theme="5"/>
  </sheetPr>
  <dimension ref="A1:F20"/>
  <sheetViews>
    <sheetView zoomScalePageLayoutView="0" workbookViewId="0" topLeftCell="A1">
      <selection activeCell="F9" sqref="F9"/>
    </sheetView>
  </sheetViews>
  <sheetFormatPr defaultColWidth="9.125" defaultRowHeight="14.25"/>
  <cols>
    <col min="1" max="1" width="35.625" style="19" customWidth="1"/>
    <col min="2" max="2" width="20.625" style="19" customWidth="1"/>
    <col min="3" max="3" width="47.50390625" style="19" customWidth="1"/>
    <col min="4" max="4" width="21.375" style="19" customWidth="1"/>
    <col min="5" max="5" width="9.125" style="19" customWidth="1"/>
    <col min="6" max="7" width="12.75390625" style="19" bestFit="1" customWidth="1"/>
    <col min="8" max="16384" width="9.125" style="19" customWidth="1"/>
  </cols>
  <sheetData>
    <row r="1" spans="1:4" ht="30" customHeight="1">
      <c r="A1" s="390" t="s">
        <v>1721</v>
      </c>
      <c r="B1" s="390"/>
      <c r="C1" s="390"/>
      <c r="D1" s="390"/>
    </row>
    <row r="2" spans="1:4" ht="25.5" customHeight="1" thickBot="1">
      <c r="A2" s="20"/>
      <c r="B2" s="20"/>
      <c r="C2" s="20"/>
      <c r="D2" s="205" t="s">
        <v>1357</v>
      </c>
    </row>
    <row r="3" spans="1:4" ht="27" customHeight="1" thickTop="1">
      <c r="A3" s="422" t="s">
        <v>794</v>
      </c>
      <c r="B3" s="423"/>
      <c r="C3" s="423" t="s">
        <v>795</v>
      </c>
      <c r="D3" s="424"/>
    </row>
    <row r="4" spans="1:4" ht="27" customHeight="1">
      <c r="A4" s="116" t="s">
        <v>796</v>
      </c>
      <c r="B4" s="117" t="s">
        <v>790</v>
      </c>
      <c r="C4" s="117" t="s">
        <v>796</v>
      </c>
      <c r="D4" s="118" t="s">
        <v>790</v>
      </c>
    </row>
    <row r="5" spans="1:4" ht="27" customHeight="1">
      <c r="A5" s="104" t="s">
        <v>568</v>
      </c>
      <c r="B5" s="53">
        <f>B6+B7+B8</f>
        <v>10102</v>
      </c>
      <c r="C5" s="119" t="s">
        <v>575</v>
      </c>
      <c r="D5" s="54">
        <f>B15-D6</f>
        <v>10527</v>
      </c>
    </row>
    <row r="6" spans="1:4" ht="27" customHeight="1">
      <c r="A6" s="325" t="s">
        <v>1527</v>
      </c>
      <c r="B6" s="53">
        <v>74</v>
      </c>
      <c r="C6" s="204" t="s">
        <v>1339</v>
      </c>
      <c r="D6" s="55">
        <v>404</v>
      </c>
    </row>
    <row r="7" spans="1:4" ht="27" customHeight="1">
      <c r="A7" s="325" t="s">
        <v>1528</v>
      </c>
      <c r="B7" s="53">
        <v>9728</v>
      </c>
      <c r="C7" s="204"/>
      <c r="D7" s="55"/>
    </row>
    <row r="8" spans="1:4" ht="27" customHeight="1">
      <c r="A8" s="326" t="s">
        <v>1529</v>
      </c>
      <c r="B8" s="53">
        <v>300</v>
      </c>
      <c r="C8" s="204"/>
      <c r="D8" s="55"/>
    </row>
    <row r="9" spans="1:4" ht="27" customHeight="1">
      <c r="A9" s="34" t="s">
        <v>1338</v>
      </c>
      <c r="B9" s="53">
        <f>SUM(B10)</f>
        <v>829</v>
      </c>
      <c r="C9" s="204"/>
      <c r="D9" s="54"/>
    </row>
    <row r="10" spans="1:4" ht="27" customHeight="1">
      <c r="A10" s="34" t="s">
        <v>1337</v>
      </c>
      <c r="B10" s="53">
        <v>829</v>
      </c>
      <c r="C10" s="204"/>
      <c r="D10" s="55"/>
    </row>
    <row r="11" spans="1:4" ht="27" customHeight="1">
      <c r="A11" s="34"/>
      <c r="B11" s="53"/>
      <c r="C11" s="204"/>
      <c r="D11" s="55"/>
    </row>
    <row r="12" spans="1:6" ht="27" customHeight="1">
      <c r="A12" s="34"/>
      <c r="B12" s="53"/>
      <c r="C12" s="204"/>
      <c r="D12" s="55"/>
      <c r="F12" s="24"/>
    </row>
    <row r="13" spans="1:6" ht="27" customHeight="1">
      <c r="A13" s="34"/>
      <c r="B13" s="53"/>
      <c r="C13" s="204"/>
      <c r="D13" s="55"/>
      <c r="F13" s="24"/>
    </row>
    <row r="14" spans="1:4" ht="27" customHeight="1">
      <c r="A14" s="104" t="s">
        <v>793</v>
      </c>
      <c r="B14" s="48" t="s">
        <v>793</v>
      </c>
      <c r="C14" s="204"/>
      <c r="D14" s="55"/>
    </row>
    <row r="15" spans="1:4" ht="27" customHeight="1" thickBot="1">
      <c r="A15" s="106" t="s">
        <v>797</v>
      </c>
      <c r="B15" s="50">
        <f>B5+B9</f>
        <v>10931</v>
      </c>
      <c r="C15" s="120" t="s">
        <v>798</v>
      </c>
      <c r="D15" s="56">
        <f>D5+D6</f>
        <v>10931</v>
      </c>
    </row>
    <row r="16" spans="1:4" ht="19.5" customHeight="1" thickTop="1">
      <c r="A16" s="115"/>
      <c r="B16" s="115"/>
      <c r="C16" s="115"/>
      <c r="D16" s="115"/>
    </row>
    <row r="17" ht="19.5" customHeight="1"/>
    <row r="18" ht="19.5" customHeight="1"/>
    <row r="19" ht="19.5" customHeight="1"/>
    <row r="20" ht="19.5" customHeight="1">
      <c r="D20" s="36" t="s">
        <v>824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3">
    <mergeCell ref="A1:D1"/>
    <mergeCell ref="A3:B3"/>
    <mergeCell ref="C3:D3"/>
  </mergeCells>
  <printOptions horizontalCentered="1"/>
  <pageMargins left="0.5118110236220472" right="0.3937007874015748" top="1.062992125984252" bottom="0.7874015748031497" header="0.31496062992125984" footer="0.5511811023622047"/>
  <pageSetup firstPageNumber="38" useFirstPageNumber="1" horizontalDpi="600" verticalDpi="600" orientation="landscape" paperSize="9" r:id="rId1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E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5.625" style="427" customWidth="1"/>
    <col min="2" max="5" width="15.625" style="427" customWidth="1"/>
    <col min="6" max="16384" width="9.00390625" style="427" customWidth="1"/>
  </cols>
  <sheetData>
    <row r="1" spans="1:5" ht="30" customHeight="1">
      <c r="A1" s="469" t="s">
        <v>1764</v>
      </c>
      <c r="B1" s="469"/>
      <c r="C1" s="469"/>
      <c r="D1" s="469"/>
      <c r="E1" s="469"/>
    </row>
    <row r="2" spans="1:5" ht="30" customHeight="1" thickBot="1">
      <c r="A2" s="470"/>
      <c r="B2" s="470"/>
      <c r="C2" s="471"/>
      <c r="D2" s="471"/>
      <c r="E2" s="472" t="s">
        <v>1673</v>
      </c>
    </row>
    <row r="3" spans="1:5" ht="30" customHeight="1" thickTop="1">
      <c r="A3" s="473" t="s">
        <v>789</v>
      </c>
      <c r="B3" s="474" t="s">
        <v>1722</v>
      </c>
      <c r="C3" s="475" t="s">
        <v>1723</v>
      </c>
      <c r="D3" s="475" t="s">
        <v>1724</v>
      </c>
      <c r="E3" s="476" t="s">
        <v>1725</v>
      </c>
    </row>
    <row r="4" spans="1:5" ht="30" customHeight="1">
      <c r="A4" s="477" t="s">
        <v>1726</v>
      </c>
      <c r="B4" s="478"/>
      <c r="C4" s="479"/>
      <c r="D4" s="480"/>
      <c r="E4" s="481"/>
    </row>
    <row r="5" spans="1:5" ht="30" customHeight="1">
      <c r="A5" s="482" t="s">
        <v>1727</v>
      </c>
      <c r="B5" s="478"/>
      <c r="C5" s="483"/>
      <c r="D5" s="480"/>
      <c r="E5" s="481"/>
    </row>
    <row r="6" spans="1:5" ht="30" customHeight="1">
      <c r="A6" s="482" t="s">
        <v>1728</v>
      </c>
      <c r="B6" s="478"/>
      <c r="C6" s="483"/>
      <c r="D6" s="484"/>
      <c r="E6" s="481"/>
    </row>
    <row r="7" spans="1:5" ht="30" customHeight="1">
      <c r="A7" s="482" t="s">
        <v>1729</v>
      </c>
      <c r="B7" s="478"/>
      <c r="C7" s="483"/>
      <c r="D7" s="484"/>
      <c r="E7" s="481"/>
    </row>
    <row r="8" spans="1:5" ht="30" customHeight="1">
      <c r="A8" s="482" t="s">
        <v>1730</v>
      </c>
      <c r="B8" s="485"/>
      <c r="C8" s="484"/>
      <c r="D8" s="484"/>
      <c r="E8" s="481"/>
    </row>
    <row r="9" spans="1:5" ht="30" customHeight="1" thickBot="1">
      <c r="A9" s="486" t="s">
        <v>1731</v>
      </c>
      <c r="B9" s="487"/>
      <c r="C9" s="488"/>
      <c r="D9" s="488"/>
      <c r="E9" s="489"/>
    </row>
    <row r="10" ht="15" thickTop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E2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8.625" style="427" customWidth="1"/>
    <col min="2" max="5" width="15.625" style="427" customWidth="1"/>
    <col min="6" max="16384" width="9.00390625" style="427" customWidth="1"/>
  </cols>
  <sheetData>
    <row r="1" spans="1:5" ht="30" customHeight="1">
      <c r="A1" s="469" t="s">
        <v>1765</v>
      </c>
      <c r="B1" s="469"/>
      <c r="C1" s="469"/>
      <c r="D1" s="469"/>
      <c r="E1" s="469"/>
    </row>
    <row r="2" spans="1:5" ht="24.75" customHeight="1" thickBot="1">
      <c r="A2" s="490"/>
      <c r="B2" s="490"/>
      <c r="C2" s="491"/>
      <c r="D2" s="491"/>
      <c r="E2" s="472" t="s">
        <v>1732</v>
      </c>
    </row>
    <row r="3" spans="1:5" ht="24.75" customHeight="1" thickTop="1">
      <c r="A3" s="473" t="s">
        <v>1733</v>
      </c>
      <c r="B3" s="492" t="s">
        <v>1722</v>
      </c>
      <c r="C3" s="492" t="s">
        <v>1723</v>
      </c>
      <c r="D3" s="492" t="s">
        <v>1724</v>
      </c>
      <c r="E3" s="493" t="s">
        <v>1734</v>
      </c>
    </row>
    <row r="4" spans="1:5" ht="24.75" customHeight="1">
      <c r="A4" s="477" t="s">
        <v>1735</v>
      </c>
      <c r="B4" s="494"/>
      <c r="C4" s="495"/>
      <c r="D4" s="496"/>
      <c r="E4" s="497"/>
    </row>
    <row r="5" spans="1:5" ht="24.75" customHeight="1">
      <c r="A5" s="498" t="s">
        <v>1736</v>
      </c>
      <c r="B5" s="499"/>
      <c r="C5" s="500"/>
      <c r="D5" s="501"/>
      <c r="E5" s="481"/>
    </row>
    <row r="6" spans="1:5" ht="24.75" customHeight="1">
      <c r="A6" s="477" t="s">
        <v>1737</v>
      </c>
      <c r="B6" s="494"/>
      <c r="C6" s="500"/>
      <c r="D6" s="501"/>
      <c r="E6" s="502"/>
    </row>
    <row r="7" spans="1:5" ht="24.75" customHeight="1">
      <c r="A7" s="477" t="s">
        <v>1736</v>
      </c>
      <c r="B7" s="494"/>
      <c r="C7" s="500"/>
      <c r="D7" s="501"/>
      <c r="E7" s="502"/>
    </row>
    <row r="8" spans="1:5" ht="24.75" customHeight="1">
      <c r="A8" s="498" t="s">
        <v>1738</v>
      </c>
      <c r="B8" s="499"/>
      <c r="C8" s="500"/>
      <c r="D8" s="501"/>
      <c r="E8" s="481"/>
    </row>
    <row r="9" spans="1:5" ht="24.75" customHeight="1">
      <c r="A9" s="477" t="s">
        <v>1736</v>
      </c>
      <c r="B9" s="494"/>
      <c r="C9" s="500"/>
      <c r="D9" s="501"/>
      <c r="E9" s="481"/>
    </row>
    <row r="10" spans="1:5" ht="24.75" customHeight="1">
      <c r="A10" s="477" t="s">
        <v>1739</v>
      </c>
      <c r="B10" s="494"/>
      <c r="C10" s="500"/>
      <c r="D10" s="500"/>
      <c r="E10" s="481"/>
    </row>
    <row r="11" spans="1:5" ht="24.75" customHeight="1">
      <c r="A11" s="477" t="s">
        <v>1740</v>
      </c>
      <c r="B11" s="494"/>
      <c r="C11" s="503"/>
      <c r="D11" s="501"/>
      <c r="E11" s="481"/>
    </row>
    <row r="12" spans="1:5" ht="24.75" customHeight="1">
      <c r="A12" s="477" t="s">
        <v>1741</v>
      </c>
      <c r="B12" s="494"/>
      <c r="C12" s="500"/>
      <c r="D12" s="501"/>
      <c r="E12" s="481"/>
    </row>
    <row r="13" spans="1:5" ht="24.75" customHeight="1">
      <c r="A13" s="477" t="s">
        <v>1742</v>
      </c>
      <c r="B13" s="494"/>
      <c r="C13" s="500"/>
      <c r="D13" s="501"/>
      <c r="E13" s="481"/>
    </row>
    <row r="14" spans="1:5" ht="24.75" customHeight="1">
      <c r="A14" s="477" t="s">
        <v>1743</v>
      </c>
      <c r="B14" s="494"/>
      <c r="C14" s="500"/>
      <c r="D14" s="501"/>
      <c r="E14" s="481"/>
    </row>
    <row r="15" spans="1:5" ht="24.75" customHeight="1">
      <c r="A15" s="477" t="s">
        <v>1744</v>
      </c>
      <c r="B15" s="494"/>
      <c r="C15" s="500"/>
      <c r="D15" s="501"/>
      <c r="E15" s="481"/>
    </row>
    <row r="16" spans="1:5" ht="24.75" customHeight="1">
      <c r="A16" s="477" t="s">
        <v>1745</v>
      </c>
      <c r="B16" s="495"/>
      <c r="C16" s="500"/>
      <c r="D16" s="500"/>
      <c r="E16" s="481"/>
    </row>
    <row r="17" spans="1:5" ht="24.75" customHeight="1">
      <c r="A17" s="477" t="s">
        <v>1746</v>
      </c>
      <c r="B17" s="495"/>
      <c r="C17" s="500"/>
      <c r="D17" s="501"/>
      <c r="E17" s="481"/>
    </row>
    <row r="18" spans="1:5" ht="24.75" customHeight="1">
      <c r="A18" s="498" t="s">
        <v>1747</v>
      </c>
      <c r="B18" s="495"/>
      <c r="C18" s="500"/>
      <c r="D18" s="501"/>
      <c r="E18" s="502"/>
    </row>
    <row r="19" spans="1:5" ht="24.75" customHeight="1">
      <c r="A19" s="498" t="s">
        <v>1742</v>
      </c>
      <c r="B19" s="495"/>
      <c r="C19" s="500"/>
      <c r="D19" s="501"/>
      <c r="E19" s="481"/>
    </row>
    <row r="20" spans="1:5" ht="24.75" customHeight="1" thickBot="1">
      <c r="A20" s="486" t="s">
        <v>1748</v>
      </c>
      <c r="B20" s="504"/>
      <c r="C20" s="505"/>
      <c r="D20" s="505"/>
      <c r="E20" s="489"/>
    </row>
    <row r="21" ht="15" thickTop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D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5.625" style="427" customWidth="1"/>
    <col min="2" max="3" width="15.625" style="427" customWidth="1"/>
    <col min="4" max="4" width="15.00390625" style="427" bestFit="1" customWidth="1"/>
    <col min="5" max="16384" width="9.00390625" style="427" customWidth="1"/>
  </cols>
  <sheetData>
    <row r="1" spans="1:4" ht="30" customHeight="1">
      <c r="A1" s="506" t="s">
        <v>1766</v>
      </c>
      <c r="B1" s="506"/>
      <c r="C1" s="506"/>
      <c r="D1" s="506"/>
    </row>
    <row r="2" spans="1:4" ht="30" customHeight="1" thickBot="1">
      <c r="A2" s="470"/>
      <c r="B2" s="471"/>
      <c r="C2" s="471"/>
      <c r="D2" s="472" t="s">
        <v>127</v>
      </c>
    </row>
    <row r="3" spans="1:4" ht="30" customHeight="1" thickTop="1">
      <c r="A3" s="473" t="s">
        <v>789</v>
      </c>
      <c r="B3" s="475" t="s">
        <v>1749</v>
      </c>
      <c r="C3" s="475" t="s">
        <v>643</v>
      </c>
      <c r="D3" s="507" t="s">
        <v>1750</v>
      </c>
    </row>
    <row r="4" spans="1:4" ht="30" customHeight="1">
      <c r="A4" s="477" t="s">
        <v>1726</v>
      </c>
      <c r="B4" s="479"/>
      <c r="C4" s="480"/>
      <c r="D4" s="508"/>
    </row>
    <row r="5" spans="1:4" ht="30" customHeight="1">
      <c r="A5" s="482" t="s">
        <v>1727</v>
      </c>
      <c r="B5" s="483"/>
      <c r="C5" s="480"/>
      <c r="D5" s="501"/>
    </row>
    <row r="6" spans="1:4" ht="30" customHeight="1">
      <c r="A6" s="482" t="s">
        <v>1728</v>
      </c>
      <c r="B6" s="483"/>
      <c r="C6" s="484"/>
      <c r="D6" s="501"/>
    </row>
    <row r="7" spans="1:4" ht="30" customHeight="1">
      <c r="A7" s="482" t="s">
        <v>1729</v>
      </c>
      <c r="B7" s="483"/>
      <c r="C7" s="484"/>
      <c r="D7" s="501"/>
    </row>
    <row r="8" spans="1:4" ht="30" customHeight="1">
      <c r="A8" s="482" t="s">
        <v>1730</v>
      </c>
      <c r="B8" s="484"/>
      <c r="C8" s="484"/>
      <c r="D8" s="508"/>
    </row>
    <row r="9" spans="1:4" ht="30" customHeight="1" thickBot="1">
      <c r="A9" s="486" t="s">
        <v>1731</v>
      </c>
      <c r="B9" s="488"/>
      <c r="C9" s="488"/>
      <c r="D9" s="508"/>
    </row>
    <row r="10" ht="15" thickTop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D2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8.625" style="427" customWidth="1"/>
    <col min="2" max="3" width="15.625" style="427" customWidth="1"/>
    <col min="4" max="4" width="16.875" style="427" customWidth="1"/>
    <col min="5" max="16384" width="9.00390625" style="427" customWidth="1"/>
  </cols>
  <sheetData>
    <row r="1" spans="1:4" ht="30" customHeight="1">
      <c r="A1" s="506" t="s">
        <v>1767</v>
      </c>
      <c r="B1" s="506"/>
      <c r="C1" s="506"/>
      <c r="D1" s="506"/>
    </row>
    <row r="2" spans="1:4" ht="24.75" customHeight="1" thickBot="1">
      <c r="A2" s="490"/>
      <c r="B2" s="491"/>
      <c r="C2" s="491"/>
      <c r="D2" s="509" t="s">
        <v>127</v>
      </c>
    </row>
    <row r="3" spans="1:4" ht="24.75" customHeight="1" thickTop="1">
      <c r="A3" s="473" t="s">
        <v>1733</v>
      </c>
      <c r="B3" s="492" t="s">
        <v>1749</v>
      </c>
      <c r="C3" s="492" t="s">
        <v>643</v>
      </c>
      <c r="D3" s="492" t="s">
        <v>924</v>
      </c>
    </row>
    <row r="4" spans="1:4" ht="24.75" customHeight="1">
      <c r="A4" s="477" t="s">
        <v>1735</v>
      </c>
      <c r="B4" s="495"/>
      <c r="C4" s="496"/>
      <c r="D4" s="510"/>
    </row>
    <row r="5" spans="1:4" ht="24.75" customHeight="1">
      <c r="A5" s="498" t="s">
        <v>1736</v>
      </c>
      <c r="B5" s="500"/>
      <c r="C5" s="501"/>
      <c r="D5" s="508"/>
    </row>
    <row r="6" spans="1:4" ht="24.75" customHeight="1">
      <c r="A6" s="477" t="s">
        <v>1737</v>
      </c>
      <c r="B6" s="500"/>
      <c r="C6" s="501"/>
      <c r="D6" s="501"/>
    </row>
    <row r="7" spans="1:4" ht="24.75" customHeight="1">
      <c r="A7" s="477" t="s">
        <v>1736</v>
      </c>
      <c r="B7" s="500"/>
      <c r="C7" s="501"/>
      <c r="D7" s="501"/>
    </row>
    <row r="8" spans="1:4" ht="24.75" customHeight="1">
      <c r="A8" s="498" t="s">
        <v>1738</v>
      </c>
      <c r="B8" s="500"/>
      <c r="C8" s="501"/>
      <c r="D8" s="508"/>
    </row>
    <row r="9" spans="1:4" ht="24.75" customHeight="1">
      <c r="A9" s="477" t="s">
        <v>1736</v>
      </c>
      <c r="B9" s="500"/>
      <c r="C9" s="501"/>
      <c r="D9" s="508"/>
    </row>
    <row r="10" spans="1:4" ht="24.75" customHeight="1">
      <c r="A10" s="477" t="s">
        <v>1739</v>
      </c>
      <c r="B10" s="500"/>
      <c r="C10" s="500"/>
      <c r="D10" s="508"/>
    </row>
    <row r="11" spans="1:4" ht="24.75" customHeight="1">
      <c r="A11" s="477" t="s">
        <v>1740</v>
      </c>
      <c r="B11" s="503"/>
      <c r="C11" s="501"/>
      <c r="D11" s="508"/>
    </row>
    <row r="12" spans="1:4" ht="24.75" customHeight="1">
      <c r="A12" s="477" t="s">
        <v>1741</v>
      </c>
      <c r="B12" s="500"/>
      <c r="C12" s="501"/>
      <c r="D12" s="508"/>
    </row>
    <row r="13" spans="1:4" ht="24.75" customHeight="1">
      <c r="A13" s="477" t="s">
        <v>1742</v>
      </c>
      <c r="B13" s="500"/>
      <c r="C13" s="501"/>
      <c r="D13" s="508"/>
    </row>
    <row r="14" spans="1:4" ht="24.75" customHeight="1">
      <c r="A14" s="477" t="s">
        <v>1743</v>
      </c>
      <c r="B14" s="500"/>
      <c r="C14" s="501"/>
      <c r="D14" s="508"/>
    </row>
    <row r="15" spans="1:4" ht="24.75" customHeight="1">
      <c r="A15" s="477" t="s">
        <v>1744</v>
      </c>
      <c r="B15" s="500"/>
      <c r="C15" s="501"/>
      <c r="D15" s="508"/>
    </row>
    <row r="16" spans="1:4" ht="24.75" customHeight="1">
      <c r="A16" s="477" t="s">
        <v>1745</v>
      </c>
      <c r="B16" s="500"/>
      <c r="C16" s="500"/>
      <c r="D16" s="508"/>
    </row>
    <row r="17" spans="1:4" ht="24.75" customHeight="1">
      <c r="A17" s="477" t="s">
        <v>1746</v>
      </c>
      <c r="B17" s="500"/>
      <c r="C17" s="501"/>
      <c r="D17" s="508"/>
    </row>
    <row r="18" spans="1:4" ht="24.75" customHeight="1">
      <c r="A18" s="498" t="s">
        <v>1747</v>
      </c>
      <c r="B18" s="500"/>
      <c r="C18" s="501"/>
      <c r="D18" s="501"/>
    </row>
    <row r="19" spans="1:4" ht="24.75" customHeight="1">
      <c r="A19" s="498" t="s">
        <v>1742</v>
      </c>
      <c r="B19" s="500"/>
      <c r="C19" s="501"/>
      <c r="D19" s="508"/>
    </row>
    <row r="20" spans="1:4" ht="24.75" customHeight="1" thickBot="1">
      <c r="A20" s="486" t="s">
        <v>1748</v>
      </c>
      <c r="B20" s="505"/>
      <c r="C20" s="505"/>
      <c r="D20" s="511"/>
    </row>
    <row r="21" ht="15" thickTop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1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6.625" style="427" customWidth="1"/>
    <col min="2" max="2" width="16.75390625" style="427" customWidth="1"/>
    <col min="3" max="3" width="30.50390625" style="427" customWidth="1"/>
    <col min="4" max="4" width="16.75390625" style="427" customWidth="1"/>
    <col min="5" max="16384" width="9.00390625" style="427" customWidth="1"/>
  </cols>
  <sheetData>
    <row r="1" spans="1:4" ht="30" customHeight="1">
      <c r="A1" s="458" t="s">
        <v>1768</v>
      </c>
      <c r="B1" s="458"/>
      <c r="C1" s="458"/>
      <c r="D1" s="458"/>
    </row>
    <row r="2" spans="1:4" s="513" customFormat="1" ht="31.5" customHeight="1">
      <c r="A2" s="512" t="s">
        <v>1751</v>
      </c>
      <c r="B2" s="512"/>
      <c r="C2" s="512" t="s">
        <v>1752</v>
      </c>
      <c r="D2" s="512"/>
    </row>
    <row r="3" spans="1:4" s="36" customFormat="1" ht="31.5" customHeight="1">
      <c r="A3" s="514" t="s">
        <v>1753</v>
      </c>
      <c r="B3" s="515" t="s">
        <v>1675</v>
      </c>
      <c r="C3" s="514" t="s">
        <v>1754</v>
      </c>
      <c r="D3" s="515" t="s">
        <v>1675</v>
      </c>
    </row>
    <row r="4" spans="1:4" s="462" customFormat="1" ht="31.5" customHeight="1">
      <c r="A4" s="516" t="s">
        <v>1755</v>
      </c>
      <c r="B4" s="516"/>
      <c r="C4" s="516" t="s">
        <v>1756</v>
      </c>
      <c r="D4" s="464"/>
    </row>
    <row r="5" spans="1:4" s="462" customFormat="1" ht="31.5" customHeight="1">
      <c r="A5" s="464"/>
      <c r="B5" s="464"/>
      <c r="C5" s="464"/>
      <c r="D5" s="464"/>
    </row>
    <row r="6" spans="1:4" s="517" customFormat="1" ht="31.5" customHeight="1">
      <c r="A6" s="463" t="s">
        <v>1757</v>
      </c>
      <c r="B6" s="463"/>
      <c r="C6" s="463" t="s">
        <v>1758</v>
      </c>
      <c r="D6" s="463"/>
    </row>
    <row r="7" spans="1:4" s="462" customFormat="1" ht="31.5" customHeight="1">
      <c r="A7" s="518" t="s">
        <v>1759</v>
      </c>
      <c r="B7" s="464"/>
      <c r="C7" s="519" t="s">
        <v>1760</v>
      </c>
      <c r="D7" s="464"/>
    </row>
    <row r="8" spans="1:4" s="462" customFormat="1" ht="31.5" customHeight="1">
      <c r="A8" s="464"/>
      <c r="B8" s="464"/>
      <c r="C8" s="518" t="s">
        <v>1761</v>
      </c>
      <c r="D8" s="464"/>
    </row>
    <row r="9" spans="1:4" s="462" customFormat="1" ht="31.5" customHeight="1">
      <c r="A9" s="464"/>
      <c r="B9" s="464"/>
      <c r="C9" s="464"/>
      <c r="D9" s="464"/>
    </row>
    <row r="10" spans="1:4" s="462" customFormat="1" ht="31.5" customHeight="1">
      <c r="A10" s="464"/>
      <c r="B10" s="464"/>
      <c r="C10" s="464"/>
      <c r="D10" s="464"/>
    </row>
    <row r="11" spans="1:4" s="517" customFormat="1" ht="31.5" customHeight="1">
      <c r="A11" s="435" t="s">
        <v>1762</v>
      </c>
      <c r="B11" s="435"/>
      <c r="C11" s="435" t="s">
        <v>1763</v>
      </c>
      <c r="D11" s="463"/>
    </row>
  </sheetData>
  <sheetProtection/>
  <mergeCells count="3">
    <mergeCell ref="A1:D1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D12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38.625" style="268" customWidth="1"/>
    <col min="2" max="3" width="20.625" style="287" customWidth="1"/>
    <col min="4" max="4" width="20.625" style="275" customWidth="1"/>
    <col min="5" max="16384" width="9.00390625" style="268" customWidth="1"/>
  </cols>
  <sheetData>
    <row r="1" spans="1:4" ht="30" customHeight="1">
      <c r="A1" s="425" t="s">
        <v>1769</v>
      </c>
      <c r="B1" s="425"/>
      <c r="C1" s="425"/>
      <c r="D1" s="425"/>
    </row>
    <row r="2" spans="1:4" ht="21.75" customHeight="1" thickBot="1">
      <c r="A2" s="272"/>
      <c r="B2" s="281"/>
      <c r="C2" s="281"/>
      <c r="D2" s="274" t="s">
        <v>127</v>
      </c>
    </row>
    <row r="3" spans="1:4" ht="27.75" customHeight="1" thickTop="1">
      <c r="A3" s="276" t="s">
        <v>1486</v>
      </c>
      <c r="B3" s="282" t="s">
        <v>643</v>
      </c>
      <c r="C3" s="282" t="s">
        <v>1485</v>
      </c>
      <c r="D3" s="277" t="s">
        <v>926</v>
      </c>
    </row>
    <row r="4" spans="1:4" ht="27.75" customHeight="1">
      <c r="A4" s="332" t="s">
        <v>1534</v>
      </c>
      <c r="B4" s="283">
        <v>150</v>
      </c>
      <c r="C4" s="283">
        <v>418</v>
      </c>
      <c r="D4" s="278">
        <f aca="true" t="shared" si="0" ref="D4:D12">C4/B4*100</f>
        <v>278.6666666666667</v>
      </c>
    </row>
    <row r="5" spans="1:4" ht="27.75" customHeight="1">
      <c r="A5" s="332" t="s">
        <v>1535</v>
      </c>
      <c r="B5" s="283">
        <v>4750</v>
      </c>
      <c r="C5" s="283">
        <v>5975</v>
      </c>
      <c r="D5" s="278">
        <f t="shared" si="0"/>
        <v>125.78947368421052</v>
      </c>
    </row>
    <row r="6" spans="1:4" ht="27.75" customHeight="1">
      <c r="A6" s="332" t="s">
        <v>1536</v>
      </c>
      <c r="B6" s="283">
        <v>300</v>
      </c>
      <c r="C6" s="283">
        <v>277</v>
      </c>
      <c r="D6" s="278">
        <f t="shared" si="0"/>
        <v>92.33333333333333</v>
      </c>
    </row>
    <row r="7" spans="1:4" ht="27.75" customHeight="1">
      <c r="A7" s="332" t="s">
        <v>1537</v>
      </c>
      <c r="B7" s="283">
        <v>190</v>
      </c>
      <c r="C7" s="283">
        <v>157</v>
      </c>
      <c r="D7" s="278">
        <f t="shared" si="0"/>
        <v>82.63157894736842</v>
      </c>
    </row>
    <row r="8" spans="1:4" ht="27.75" customHeight="1">
      <c r="A8" s="332" t="s">
        <v>1538</v>
      </c>
      <c r="B8" s="283">
        <v>16433.2</v>
      </c>
      <c r="C8" s="283">
        <v>17241.81</v>
      </c>
      <c r="D8" s="278">
        <f t="shared" si="0"/>
        <v>104.92058759097438</v>
      </c>
    </row>
    <row r="9" spans="1:4" ht="27.75" customHeight="1">
      <c r="A9" s="332" t="s">
        <v>1539</v>
      </c>
      <c r="B9" s="283">
        <v>740</v>
      </c>
      <c r="C9" s="283">
        <v>734</v>
      </c>
      <c r="D9" s="278">
        <f t="shared" si="0"/>
        <v>99.1891891891892</v>
      </c>
    </row>
    <row r="10" spans="1:4" ht="27.75" customHeight="1">
      <c r="A10" s="332" t="s">
        <v>1540</v>
      </c>
      <c r="B10" s="284">
        <v>7556.22</v>
      </c>
      <c r="C10" s="284">
        <v>8668.82</v>
      </c>
      <c r="D10" s="278">
        <f t="shared" si="0"/>
        <v>114.724293363613</v>
      </c>
    </row>
    <row r="11" spans="1:4" ht="27.75" customHeight="1">
      <c r="A11" s="332" t="s">
        <v>1541</v>
      </c>
      <c r="B11" s="285">
        <v>17132.69</v>
      </c>
      <c r="C11" s="285">
        <v>19190.41</v>
      </c>
      <c r="D11" s="278">
        <f t="shared" si="0"/>
        <v>112.01048988804445</v>
      </c>
    </row>
    <row r="12" spans="1:4" ht="27.75" customHeight="1" thickBot="1">
      <c r="A12" s="279" t="s">
        <v>1504</v>
      </c>
      <c r="B12" s="286">
        <f>SUM(B4:B11)</f>
        <v>47252.11</v>
      </c>
      <c r="C12" s="286">
        <f>SUM(C4:C11)</f>
        <v>52662.04000000001</v>
      </c>
      <c r="D12" s="280">
        <f t="shared" si="0"/>
        <v>111.44907603067887</v>
      </c>
    </row>
    <row r="13" ht="15" thickTop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D25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40.625" style="268" customWidth="1"/>
    <col min="2" max="3" width="26.625" style="288" customWidth="1"/>
    <col min="4" max="4" width="26.625" style="270" customWidth="1"/>
    <col min="5" max="16384" width="9.00390625" style="268" customWidth="1"/>
  </cols>
  <sheetData>
    <row r="1" spans="1:4" ht="15" customHeight="1">
      <c r="A1" s="425" t="s">
        <v>1514</v>
      </c>
      <c r="B1" s="425"/>
      <c r="C1" s="425"/>
      <c r="D1" s="425"/>
    </row>
    <row r="2" spans="1:4" ht="12" customHeight="1">
      <c r="A2" s="425"/>
      <c r="B2" s="425"/>
      <c r="C2" s="425"/>
      <c r="D2" s="425"/>
    </row>
    <row r="3" spans="1:4" ht="12.75" customHeight="1" thickBot="1">
      <c r="A3" s="269"/>
      <c r="D3" s="270" t="s">
        <v>127</v>
      </c>
    </row>
    <row r="4" spans="1:4" ht="15.75" customHeight="1" thickTop="1">
      <c r="A4" s="276" t="s">
        <v>1486</v>
      </c>
      <c r="B4" s="282" t="s">
        <v>643</v>
      </c>
      <c r="C4" s="282" t="s">
        <v>1485</v>
      </c>
      <c r="D4" s="292" t="s">
        <v>926</v>
      </c>
    </row>
    <row r="5" spans="1:4" ht="17.25" customHeight="1">
      <c r="A5" s="333" t="s">
        <v>1542</v>
      </c>
      <c r="B5" s="284">
        <v>150</v>
      </c>
      <c r="C5" s="284">
        <v>418</v>
      </c>
      <c r="D5" s="294">
        <f>C5/B5*100</f>
        <v>278.6666666666667</v>
      </c>
    </row>
    <row r="6" spans="1:4" ht="17.25" customHeight="1">
      <c r="A6" s="293" t="s">
        <v>1488</v>
      </c>
      <c r="B6" s="284">
        <v>150</v>
      </c>
      <c r="C6" s="284">
        <v>418</v>
      </c>
      <c r="D6" s="294">
        <f>C6/B6*100</f>
        <v>278.6666666666667</v>
      </c>
    </row>
    <row r="7" spans="1:4" ht="17.25" customHeight="1" hidden="1">
      <c r="A7" s="293" t="s">
        <v>1489</v>
      </c>
      <c r="B7" s="284"/>
      <c r="C7" s="284"/>
      <c r="D7" s="294"/>
    </row>
    <row r="8" spans="1:4" ht="17.25" customHeight="1" hidden="1">
      <c r="A8" s="293" t="s">
        <v>1487</v>
      </c>
      <c r="B8" s="284"/>
      <c r="C8" s="284"/>
      <c r="D8" s="294"/>
    </row>
    <row r="9" spans="1:4" ht="17.25" customHeight="1" hidden="1">
      <c r="A9" s="293" t="s">
        <v>1490</v>
      </c>
      <c r="B9" s="284"/>
      <c r="C9" s="284"/>
      <c r="D9" s="294"/>
    </row>
    <row r="10" spans="1:4" ht="17.25" customHeight="1" hidden="1">
      <c r="A10" s="293" t="s">
        <v>1491</v>
      </c>
      <c r="B10" s="284"/>
      <c r="C10" s="284"/>
      <c r="D10" s="294"/>
    </row>
    <row r="11" spans="1:4" ht="17.25" customHeight="1">
      <c r="A11" s="333" t="s">
        <v>1543</v>
      </c>
      <c r="B11" s="284">
        <v>4750</v>
      </c>
      <c r="C11" s="284">
        <v>5975</v>
      </c>
      <c r="D11" s="294">
        <f aca="true" t="shared" si="0" ref="D11:D16">C11/B11*100</f>
        <v>125.78947368421052</v>
      </c>
    </row>
    <row r="12" spans="1:4" ht="17.25" customHeight="1">
      <c r="A12" s="293" t="s">
        <v>1492</v>
      </c>
      <c r="B12" s="284">
        <v>2517</v>
      </c>
      <c r="C12" s="289">
        <v>3682</v>
      </c>
      <c r="D12" s="294">
        <f t="shared" si="0"/>
        <v>146.28526023043304</v>
      </c>
    </row>
    <row r="13" spans="1:4" ht="17.25" customHeight="1">
      <c r="A13" s="293" t="s">
        <v>1493</v>
      </c>
      <c r="B13" s="284">
        <v>1605</v>
      </c>
      <c r="C13" s="289">
        <v>1865</v>
      </c>
      <c r="D13" s="294">
        <f t="shared" si="0"/>
        <v>116.1993769470405</v>
      </c>
    </row>
    <row r="14" spans="1:4" ht="17.25" customHeight="1">
      <c r="A14" s="293" t="s">
        <v>1494</v>
      </c>
      <c r="B14" s="284">
        <v>628</v>
      </c>
      <c r="C14" s="289">
        <v>428</v>
      </c>
      <c r="D14" s="294">
        <f t="shared" si="0"/>
        <v>68.15286624203821</v>
      </c>
    </row>
    <row r="15" spans="1:4" ht="17.25" customHeight="1">
      <c r="A15" s="333" t="s">
        <v>1544</v>
      </c>
      <c r="B15" s="284">
        <v>300</v>
      </c>
      <c r="C15" s="289">
        <v>277</v>
      </c>
      <c r="D15" s="294">
        <f t="shared" si="0"/>
        <v>92.33333333333333</v>
      </c>
    </row>
    <row r="16" spans="1:4" ht="17.25" customHeight="1">
      <c r="A16" s="293" t="s">
        <v>1495</v>
      </c>
      <c r="B16" s="284">
        <v>300</v>
      </c>
      <c r="C16" s="289">
        <v>277</v>
      </c>
      <c r="D16" s="294">
        <f t="shared" si="0"/>
        <v>92.33333333333333</v>
      </c>
    </row>
    <row r="17" spans="1:4" ht="17.25" customHeight="1" hidden="1">
      <c r="A17" s="293" t="s">
        <v>1496</v>
      </c>
      <c r="B17" s="284"/>
      <c r="C17" s="289"/>
      <c r="D17" s="294"/>
    </row>
    <row r="18" spans="1:4" ht="17.25" customHeight="1">
      <c r="A18" s="333" t="s">
        <v>1545</v>
      </c>
      <c r="B18" s="284">
        <v>190</v>
      </c>
      <c r="C18" s="289">
        <v>157</v>
      </c>
      <c r="D18" s="294">
        <f>C18/B18*100</f>
        <v>82.63157894736842</v>
      </c>
    </row>
    <row r="19" spans="1:4" ht="17.25" customHeight="1">
      <c r="A19" s="293" t="s">
        <v>1497</v>
      </c>
      <c r="B19" s="284">
        <v>190</v>
      </c>
      <c r="C19" s="289">
        <v>157</v>
      </c>
      <c r="D19" s="294">
        <f>C19/B19*100</f>
        <v>82.63157894736842</v>
      </c>
    </row>
    <row r="20" spans="1:4" ht="17.25" customHeight="1" hidden="1">
      <c r="A20" s="293" t="s">
        <v>1498</v>
      </c>
      <c r="B20" s="284"/>
      <c r="C20" s="284"/>
      <c r="D20" s="294"/>
    </row>
    <row r="21" spans="1:4" ht="17.25" customHeight="1">
      <c r="A21" s="333" t="s">
        <v>1546</v>
      </c>
      <c r="B21" s="284">
        <v>16433.2</v>
      </c>
      <c r="C21" s="284">
        <v>17241.81</v>
      </c>
      <c r="D21" s="294">
        <f>C21/B21*100</f>
        <v>104.92058759097438</v>
      </c>
    </row>
    <row r="22" spans="1:4" ht="17.25" customHeight="1">
      <c r="A22" s="333" t="s">
        <v>1547</v>
      </c>
      <c r="B22" s="284">
        <v>740</v>
      </c>
      <c r="C22" s="290">
        <v>734</v>
      </c>
      <c r="D22" s="294">
        <f>C22/B22*100</f>
        <v>99.1891891891892</v>
      </c>
    </row>
    <row r="23" spans="1:4" ht="17.25" customHeight="1">
      <c r="A23" s="333" t="s">
        <v>1548</v>
      </c>
      <c r="B23" s="284">
        <v>4911.65</v>
      </c>
      <c r="C23" s="284">
        <v>5565</v>
      </c>
      <c r="D23" s="294">
        <f>C23/B23*100</f>
        <v>113.30204717355676</v>
      </c>
    </row>
    <row r="24" spans="1:4" ht="17.25" customHeight="1">
      <c r="A24" s="333" t="s">
        <v>1549</v>
      </c>
      <c r="B24" s="291">
        <v>16056.3</v>
      </c>
      <c r="C24" s="291">
        <v>16630.59</v>
      </c>
      <c r="D24" s="294">
        <f>C24/B24*100</f>
        <v>103.5767268922479</v>
      </c>
    </row>
    <row r="25" spans="1:4" ht="17.25" customHeight="1" thickBot="1">
      <c r="A25" s="295" t="s">
        <v>569</v>
      </c>
      <c r="B25" s="296">
        <f>B5+B11+B15+B18+B21+B22+B23+B24</f>
        <v>43531.149999999994</v>
      </c>
      <c r="C25" s="296">
        <f>C5+C11+C15+C18+C21+C22+C23+C24</f>
        <v>46998.4</v>
      </c>
      <c r="D25" s="297">
        <f>C25/B25*100</f>
        <v>107.9649859927891</v>
      </c>
    </row>
    <row r="26" ht="15" thickTop="1"/>
  </sheetData>
  <sheetProtection/>
  <mergeCells count="1">
    <mergeCell ref="A1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D1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8.625" style="268" customWidth="1"/>
    <col min="2" max="3" width="20.625" style="288" customWidth="1"/>
    <col min="4" max="4" width="20.625" style="271" customWidth="1"/>
    <col min="5" max="16384" width="9.00390625" style="268" customWidth="1"/>
  </cols>
  <sheetData>
    <row r="1" spans="1:4" ht="33.75" customHeight="1">
      <c r="A1" s="425" t="s">
        <v>1515</v>
      </c>
      <c r="B1" s="425"/>
      <c r="C1" s="425"/>
      <c r="D1" s="425"/>
    </row>
    <row r="2" spans="1:4" ht="18" customHeight="1" thickBot="1">
      <c r="A2" s="272"/>
      <c r="B2" s="281"/>
      <c r="C2" s="281"/>
      <c r="D2" s="273" t="s">
        <v>1499</v>
      </c>
    </row>
    <row r="3" spans="1:4" ht="27.75" customHeight="1" thickTop="1">
      <c r="A3" s="338" t="s">
        <v>1500</v>
      </c>
      <c r="B3" s="339" t="s">
        <v>1501</v>
      </c>
      <c r="C3" s="339" t="s">
        <v>1502</v>
      </c>
      <c r="D3" s="340" t="s">
        <v>1503</v>
      </c>
    </row>
    <row r="4" spans="1:4" ht="27.75" customHeight="1">
      <c r="A4" s="332" t="s">
        <v>1534</v>
      </c>
      <c r="B4" s="289">
        <v>418</v>
      </c>
      <c r="C4" s="289">
        <v>200</v>
      </c>
      <c r="D4" s="341">
        <f aca="true" t="shared" si="0" ref="D4:D12">(C4-B4)/B4*100</f>
        <v>-52.15311004784689</v>
      </c>
    </row>
    <row r="5" spans="1:4" ht="27.75" customHeight="1">
      <c r="A5" s="332" t="s">
        <v>1550</v>
      </c>
      <c r="B5" s="289">
        <v>5975</v>
      </c>
      <c r="C5" s="289">
        <v>5000</v>
      </c>
      <c r="D5" s="341">
        <f t="shared" si="0"/>
        <v>-16.317991631799163</v>
      </c>
    </row>
    <row r="6" spans="1:4" ht="27.75" customHeight="1">
      <c r="A6" s="332" t="s">
        <v>1551</v>
      </c>
      <c r="B6" s="289">
        <v>277</v>
      </c>
      <c r="C6" s="289">
        <v>300</v>
      </c>
      <c r="D6" s="341">
        <f t="shared" si="0"/>
        <v>8.303249097472925</v>
      </c>
    </row>
    <row r="7" spans="1:4" ht="27.75" customHeight="1">
      <c r="A7" s="332" t="s">
        <v>1552</v>
      </c>
      <c r="B7" s="289">
        <v>157</v>
      </c>
      <c r="C7" s="289">
        <v>190</v>
      </c>
      <c r="D7" s="341">
        <f t="shared" si="0"/>
        <v>21.019108280254777</v>
      </c>
    </row>
    <row r="8" spans="1:4" ht="27.75" customHeight="1">
      <c r="A8" s="332" t="s">
        <v>1553</v>
      </c>
      <c r="B8" s="283">
        <v>17241.81</v>
      </c>
      <c r="C8" s="283">
        <v>17815.5</v>
      </c>
      <c r="D8" s="341">
        <f t="shared" si="0"/>
        <v>3.3273188835742804</v>
      </c>
    </row>
    <row r="9" spans="1:4" ht="27.75" customHeight="1">
      <c r="A9" s="332" t="s">
        <v>1539</v>
      </c>
      <c r="B9" s="290">
        <v>734</v>
      </c>
      <c r="C9" s="290">
        <v>760</v>
      </c>
      <c r="D9" s="341">
        <f t="shared" si="0"/>
        <v>3.5422343324250685</v>
      </c>
    </row>
    <row r="10" spans="1:4" ht="27.75" customHeight="1">
      <c r="A10" s="332" t="s">
        <v>1554</v>
      </c>
      <c r="B10" s="284">
        <v>8668.82</v>
      </c>
      <c r="C10" s="283">
        <v>7828.74</v>
      </c>
      <c r="D10" s="341">
        <f t="shared" si="0"/>
        <v>-9.690822972446076</v>
      </c>
    </row>
    <row r="11" spans="1:4" ht="27.75" customHeight="1">
      <c r="A11" s="332" t="s">
        <v>1555</v>
      </c>
      <c r="B11" s="285">
        <v>19190.41</v>
      </c>
      <c r="C11" s="285">
        <v>19651.9</v>
      </c>
      <c r="D11" s="341">
        <f t="shared" si="0"/>
        <v>2.4047948949501423</v>
      </c>
    </row>
    <row r="12" spans="1:4" ht="27.75" customHeight="1" thickBot="1">
      <c r="A12" s="279" t="s">
        <v>1504</v>
      </c>
      <c r="B12" s="286">
        <f>SUM(B4:B11)</f>
        <v>52662.04000000001</v>
      </c>
      <c r="C12" s="286">
        <f>SUM(C4:C11)</f>
        <v>51746.14</v>
      </c>
      <c r="D12" s="342">
        <f t="shared" si="0"/>
        <v>-1.7392034186294505</v>
      </c>
    </row>
    <row r="13" ht="15" thickTop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D25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40.625" style="268" customWidth="1"/>
    <col min="2" max="3" width="26.625" style="288" customWidth="1"/>
    <col min="4" max="4" width="26.625" style="270" customWidth="1"/>
    <col min="5" max="16384" width="9.00390625" style="268" customWidth="1"/>
  </cols>
  <sheetData>
    <row r="1" spans="1:4" ht="14.25">
      <c r="A1" s="425" t="s">
        <v>1516</v>
      </c>
      <c r="B1" s="425"/>
      <c r="C1" s="425"/>
      <c r="D1" s="425"/>
    </row>
    <row r="2" spans="1:4" ht="13.5" customHeight="1">
      <c r="A2" s="425"/>
      <c r="B2" s="425"/>
      <c r="C2" s="425"/>
      <c r="D2" s="425"/>
    </row>
    <row r="3" spans="1:4" ht="17.25" customHeight="1" thickBot="1">
      <c r="A3" s="269"/>
      <c r="D3" s="270" t="s">
        <v>127</v>
      </c>
    </row>
    <row r="4" spans="1:4" ht="18.75" customHeight="1" thickTop="1">
      <c r="A4" s="276" t="s">
        <v>1486</v>
      </c>
      <c r="B4" s="282" t="s">
        <v>1485</v>
      </c>
      <c r="C4" s="282" t="s">
        <v>1383</v>
      </c>
      <c r="D4" s="292" t="s">
        <v>924</v>
      </c>
    </row>
    <row r="5" spans="1:4" ht="18.75" customHeight="1">
      <c r="A5" s="333" t="s">
        <v>1542</v>
      </c>
      <c r="B5" s="289">
        <v>418</v>
      </c>
      <c r="C5" s="289">
        <v>200</v>
      </c>
      <c r="D5" s="294">
        <f>(C5-B5)/B5*100</f>
        <v>-52.15311004784689</v>
      </c>
    </row>
    <row r="6" spans="1:4" ht="18.75" customHeight="1">
      <c r="A6" s="293" t="s">
        <v>1488</v>
      </c>
      <c r="B6" s="289">
        <v>418</v>
      </c>
      <c r="C6" s="289">
        <v>200</v>
      </c>
      <c r="D6" s="294">
        <f>(C6-B6)/B6*100</f>
        <v>-52.15311004784689</v>
      </c>
    </row>
    <row r="7" spans="1:4" ht="18.75" customHeight="1" hidden="1">
      <c r="A7" s="293" t="s">
        <v>1489</v>
      </c>
      <c r="B7" s="289"/>
      <c r="C7" s="289"/>
      <c r="D7" s="299"/>
    </row>
    <row r="8" spans="1:4" ht="18.75" customHeight="1" hidden="1">
      <c r="A8" s="293" t="s">
        <v>1487</v>
      </c>
      <c r="B8" s="289"/>
      <c r="C8" s="289"/>
      <c r="D8" s="299"/>
    </row>
    <row r="9" spans="1:4" ht="18.75" customHeight="1" hidden="1">
      <c r="A9" s="293" t="s">
        <v>1490</v>
      </c>
      <c r="B9" s="289"/>
      <c r="C9" s="289"/>
      <c r="D9" s="299"/>
    </row>
    <row r="10" spans="1:4" ht="18.75" customHeight="1" hidden="1">
      <c r="A10" s="293" t="s">
        <v>1491</v>
      </c>
      <c r="B10" s="289"/>
      <c r="C10" s="289"/>
      <c r="D10" s="299"/>
    </row>
    <row r="11" spans="1:4" ht="18.75" customHeight="1">
      <c r="A11" s="333" t="s">
        <v>1543</v>
      </c>
      <c r="B11" s="289">
        <v>5975</v>
      </c>
      <c r="C11" s="289">
        <v>5000</v>
      </c>
      <c r="D11" s="294">
        <f aca="true" t="shared" si="0" ref="D11:D16">(C11-B11)/B11*100</f>
        <v>-16.317991631799163</v>
      </c>
    </row>
    <row r="12" spans="1:4" ht="18.75" customHeight="1">
      <c r="A12" s="293" t="s">
        <v>1492</v>
      </c>
      <c r="B12" s="289">
        <v>3682</v>
      </c>
      <c r="C12" s="289">
        <v>2630</v>
      </c>
      <c r="D12" s="294">
        <f t="shared" si="0"/>
        <v>-28.57142857142857</v>
      </c>
    </row>
    <row r="13" spans="1:4" ht="18.75" customHeight="1">
      <c r="A13" s="293" t="s">
        <v>1493</v>
      </c>
      <c r="B13" s="289">
        <v>1865</v>
      </c>
      <c r="C13" s="289">
        <v>1942</v>
      </c>
      <c r="D13" s="294">
        <f t="shared" si="0"/>
        <v>4.128686327077748</v>
      </c>
    </row>
    <row r="14" spans="1:4" ht="18.75" customHeight="1">
      <c r="A14" s="293" t="s">
        <v>1494</v>
      </c>
      <c r="B14" s="289">
        <v>428</v>
      </c>
      <c r="C14" s="289">
        <v>428</v>
      </c>
      <c r="D14" s="294">
        <f t="shared" si="0"/>
        <v>0</v>
      </c>
    </row>
    <row r="15" spans="1:4" ht="18.75" customHeight="1">
      <c r="A15" s="333" t="s">
        <v>1544</v>
      </c>
      <c r="B15" s="289">
        <v>418</v>
      </c>
      <c r="C15" s="289">
        <v>300</v>
      </c>
      <c r="D15" s="294">
        <f t="shared" si="0"/>
        <v>-28.22966507177033</v>
      </c>
    </row>
    <row r="16" spans="1:4" ht="18.75" customHeight="1">
      <c r="A16" s="293" t="s">
        <v>1495</v>
      </c>
      <c r="B16" s="289">
        <v>418</v>
      </c>
      <c r="C16" s="289">
        <v>300</v>
      </c>
      <c r="D16" s="294">
        <f t="shared" si="0"/>
        <v>-28.22966507177033</v>
      </c>
    </row>
    <row r="17" spans="1:4" ht="18.75" customHeight="1" hidden="1">
      <c r="A17" s="293" t="s">
        <v>1496</v>
      </c>
      <c r="B17" s="289"/>
      <c r="C17" s="289"/>
      <c r="D17" s="299"/>
    </row>
    <row r="18" spans="1:4" ht="18.75" customHeight="1">
      <c r="A18" s="333" t="s">
        <v>1545</v>
      </c>
      <c r="B18" s="289">
        <v>157</v>
      </c>
      <c r="C18" s="289">
        <v>190</v>
      </c>
      <c r="D18" s="294">
        <f>(C18-B18)/B18*100</f>
        <v>21.019108280254777</v>
      </c>
    </row>
    <row r="19" spans="1:4" ht="18.75" customHeight="1">
      <c r="A19" s="293" t="s">
        <v>1497</v>
      </c>
      <c r="B19" s="289">
        <v>157</v>
      </c>
      <c r="C19" s="289">
        <v>190</v>
      </c>
      <c r="D19" s="294">
        <f>(C19-B19)/B19*100</f>
        <v>21.019108280254777</v>
      </c>
    </row>
    <row r="20" spans="1:4" ht="18.75" customHeight="1" hidden="1">
      <c r="A20" s="293" t="s">
        <v>1498</v>
      </c>
      <c r="B20" s="298"/>
      <c r="C20" s="298"/>
      <c r="D20" s="300"/>
    </row>
    <row r="21" spans="1:4" ht="18.75" customHeight="1">
      <c r="A21" s="333" t="s">
        <v>1546</v>
      </c>
      <c r="B21" s="284">
        <v>17241.81</v>
      </c>
      <c r="C21" s="283">
        <v>17815.5</v>
      </c>
      <c r="D21" s="294">
        <f>(C21-B21)/B21*100</f>
        <v>3.3273188835742804</v>
      </c>
    </row>
    <row r="22" spans="1:4" ht="18.75" customHeight="1">
      <c r="A22" s="333" t="s">
        <v>1547</v>
      </c>
      <c r="B22" s="290">
        <v>734</v>
      </c>
      <c r="C22" s="290">
        <v>760</v>
      </c>
      <c r="D22" s="294">
        <f>(C22-B22)/B22*100</f>
        <v>3.5422343324250685</v>
      </c>
    </row>
    <row r="23" spans="1:4" ht="18.75" customHeight="1">
      <c r="A23" s="333" t="s">
        <v>1548</v>
      </c>
      <c r="B23" s="284">
        <v>5565</v>
      </c>
      <c r="C23" s="284">
        <v>5892.74</v>
      </c>
      <c r="D23" s="294">
        <f>(C23-B23)/B23*100</f>
        <v>5.889308176100625</v>
      </c>
    </row>
    <row r="24" spans="1:4" ht="18.75" customHeight="1">
      <c r="A24" s="333" t="s">
        <v>1549</v>
      </c>
      <c r="B24" s="291">
        <v>16630.59</v>
      </c>
      <c r="C24" s="291">
        <v>16848.19</v>
      </c>
      <c r="D24" s="294">
        <f>(C24-B24)/B24*100</f>
        <v>1.3084322324102666</v>
      </c>
    </row>
    <row r="25" spans="1:4" ht="18.75" customHeight="1" thickBot="1">
      <c r="A25" s="295" t="s">
        <v>569</v>
      </c>
      <c r="B25" s="296">
        <f>B24+B23+B22+B21+B18+B15+B11+B5</f>
        <v>47139.4</v>
      </c>
      <c r="C25" s="296">
        <f>C24+C23+C22+C21+C18+C15+C11+C5</f>
        <v>47006.43</v>
      </c>
      <c r="D25" s="297">
        <f>(C25-B25)/B25*100</f>
        <v>-0.28207826149675463</v>
      </c>
    </row>
    <row r="26" ht="15" thickTop="1"/>
  </sheetData>
  <sheetProtection/>
  <mergeCells count="1">
    <mergeCell ref="A1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G3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31.00390625" style="6" customWidth="1"/>
    <col min="2" max="2" width="18.75390625" style="6" customWidth="1"/>
    <col min="3" max="3" width="19.75390625" style="6" customWidth="1"/>
    <col min="4" max="4" width="20.125" style="6" customWidth="1"/>
    <col min="5" max="5" width="33.375" style="6" customWidth="1"/>
    <col min="6" max="16384" width="9.00390625" style="6" customWidth="1"/>
  </cols>
  <sheetData>
    <row r="1" spans="1:5" ht="24">
      <c r="A1" s="348" t="s">
        <v>1387</v>
      </c>
      <c r="B1" s="348"/>
      <c r="C1" s="348"/>
      <c r="D1" s="348"/>
      <c r="E1" s="348"/>
    </row>
    <row r="2" spans="1:5" ht="24.75" customHeight="1" thickBot="1">
      <c r="A2" s="62"/>
      <c r="B2" s="84"/>
      <c r="C2" s="85"/>
      <c r="D2" s="4"/>
      <c r="E2" s="86" t="s">
        <v>630</v>
      </c>
    </row>
    <row r="3" spans="1:5" s="1" customFormat="1" ht="18" customHeight="1" thickTop="1">
      <c r="A3" s="349" t="s">
        <v>770</v>
      </c>
      <c r="B3" s="351" t="s">
        <v>1384</v>
      </c>
      <c r="C3" s="353" t="s">
        <v>1385</v>
      </c>
      <c r="D3" s="353" t="s">
        <v>1170</v>
      </c>
      <c r="E3" s="346" t="s">
        <v>129</v>
      </c>
    </row>
    <row r="4" spans="1:5" s="1" customFormat="1" ht="24" customHeight="1">
      <c r="A4" s="350"/>
      <c r="B4" s="352"/>
      <c r="C4" s="354"/>
      <c r="D4" s="355"/>
      <c r="E4" s="347"/>
    </row>
    <row r="5" spans="1:5" ht="20.25" customHeight="1">
      <c r="A5" s="87" t="s">
        <v>556</v>
      </c>
      <c r="B5" s="153">
        <v>17728</v>
      </c>
      <c r="C5" s="76">
        <v>18932</v>
      </c>
      <c r="D5" s="88">
        <f aca="true" t="shared" si="0" ref="D5:D26">+(C5-B5)/B5*100</f>
        <v>6.791516245487364</v>
      </c>
      <c r="E5" s="89"/>
    </row>
    <row r="6" spans="1:5" ht="20.25" customHeight="1">
      <c r="A6" s="90" t="s">
        <v>1168</v>
      </c>
      <c r="B6" s="153">
        <v>93</v>
      </c>
      <c r="C6" s="76">
        <v>116</v>
      </c>
      <c r="D6" s="91">
        <f>+(C6-B6)/B6*100</f>
        <v>24.731182795698924</v>
      </c>
      <c r="E6" s="89"/>
    </row>
    <row r="7" spans="1:5" ht="20.25" customHeight="1">
      <c r="A7" s="90" t="s">
        <v>557</v>
      </c>
      <c r="B7" s="153">
        <v>11439</v>
      </c>
      <c r="C7" s="76">
        <v>8344</v>
      </c>
      <c r="D7" s="91">
        <f>+(C7-B7)/B7*100</f>
        <v>-27.05656088818953</v>
      </c>
      <c r="E7" s="89"/>
    </row>
    <row r="8" spans="1:5" ht="20.25" customHeight="1">
      <c r="A8" s="90" t="s">
        <v>558</v>
      </c>
      <c r="B8" s="153">
        <v>56153</v>
      </c>
      <c r="C8" s="92">
        <v>56789</v>
      </c>
      <c r="D8" s="88">
        <f t="shared" si="0"/>
        <v>1.1326198065998254</v>
      </c>
      <c r="E8" s="93"/>
    </row>
    <row r="9" spans="1:5" ht="20.25" customHeight="1">
      <c r="A9" s="90" t="s">
        <v>559</v>
      </c>
      <c r="B9" s="153">
        <v>642</v>
      </c>
      <c r="C9" s="92">
        <v>857</v>
      </c>
      <c r="D9" s="88">
        <f t="shared" si="0"/>
        <v>33.48909657320872</v>
      </c>
      <c r="E9" s="93"/>
    </row>
    <row r="10" spans="1:5" ht="20.25" customHeight="1">
      <c r="A10" s="90" t="s">
        <v>560</v>
      </c>
      <c r="B10" s="153">
        <v>2811</v>
      </c>
      <c r="C10" s="92">
        <v>3794</v>
      </c>
      <c r="D10" s="88">
        <f t="shared" si="0"/>
        <v>34.96976165065813</v>
      </c>
      <c r="E10" s="94"/>
    </row>
    <row r="11" spans="1:5" ht="20.25" customHeight="1">
      <c r="A11" s="95" t="s">
        <v>561</v>
      </c>
      <c r="B11" s="153">
        <v>35796</v>
      </c>
      <c r="C11" s="92">
        <v>43541</v>
      </c>
      <c r="D11" s="91">
        <f t="shared" si="0"/>
        <v>21.636495697843333</v>
      </c>
      <c r="E11" s="72"/>
    </row>
    <row r="12" spans="1:5" ht="20.25" customHeight="1">
      <c r="A12" s="95" t="s">
        <v>572</v>
      </c>
      <c r="B12" s="153">
        <v>30469</v>
      </c>
      <c r="C12" s="92">
        <v>37783</v>
      </c>
      <c r="D12" s="91">
        <f t="shared" si="0"/>
        <v>24.004726115067772</v>
      </c>
      <c r="E12" s="72"/>
    </row>
    <row r="13" spans="1:5" ht="20.25" customHeight="1">
      <c r="A13" s="95" t="s">
        <v>562</v>
      </c>
      <c r="B13" s="153">
        <v>9954</v>
      </c>
      <c r="C13" s="92">
        <v>12853</v>
      </c>
      <c r="D13" s="91">
        <f t="shared" si="0"/>
        <v>29.12397026321077</v>
      </c>
      <c r="E13" s="72"/>
    </row>
    <row r="14" spans="1:5" ht="20.25" customHeight="1">
      <c r="A14" s="95" t="s">
        <v>563</v>
      </c>
      <c r="B14" s="153">
        <v>10598</v>
      </c>
      <c r="C14" s="92">
        <v>12200</v>
      </c>
      <c r="D14" s="91">
        <f t="shared" si="0"/>
        <v>15.116059633893187</v>
      </c>
      <c r="E14" s="93"/>
    </row>
    <row r="15" spans="1:5" ht="20.25" customHeight="1">
      <c r="A15" s="95" t="s">
        <v>564</v>
      </c>
      <c r="B15" s="153">
        <v>40279</v>
      </c>
      <c r="C15" s="92">
        <v>46308</v>
      </c>
      <c r="D15" s="91">
        <f t="shared" si="0"/>
        <v>14.9680975197994</v>
      </c>
      <c r="E15" s="93"/>
    </row>
    <row r="16" spans="1:5" ht="20.25" customHeight="1">
      <c r="A16" s="95" t="s">
        <v>565</v>
      </c>
      <c r="B16" s="153">
        <v>1105</v>
      </c>
      <c r="C16" s="92">
        <v>6297</v>
      </c>
      <c r="D16" s="91">
        <f t="shared" si="0"/>
        <v>469.8642533936652</v>
      </c>
      <c r="E16" s="89"/>
    </row>
    <row r="17" spans="1:5" ht="20.25" customHeight="1">
      <c r="A17" s="95" t="s">
        <v>573</v>
      </c>
      <c r="B17" s="153">
        <v>1510</v>
      </c>
      <c r="C17" s="92">
        <v>1569</v>
      </c>
      <c r="D17" s="91">
        <f t="shared" si="0"/>
        <v>3.90728476821192</v>
      </c>
      <c r="E17" s="96"/>
    </row>
    <row r="18" spans="1:5" ht="20.25" customHeight="1">
      <c r="A18" s="95" t="s">
        <v>566</v>
      </c>
      <c r="B18" s="153">
        <v>1746</v>
      </c>
      <c r="C18" s="92">
        <v>1872</v>
      </c>
      <c r="D18" s="91">
        <f t="shared" si="0"/>
        <v>7.216494845360824</v>
      </c>
      <c r="E18" s="72"/>
    </row>
    <row r="19" spans="1:5" ht="20.25" customHeight="1">
      <c r="A19" s="95" t="s">
        <v>609</v>
      </c>
      <c r="B19" s="153">
        <v>10</v>
      </c>
      <c r="C19" s="92">
        <v>119</v>
      </c>
      <c r="D19" s="91">
        <f t="shared" si="0"/>
        <v>1090</v>
      </c>
      <c r="E19" s="72"/>
    </row>
    <row r="20" spans="1:5" ht="20.25" customHeight="1">
      <c r="A20" s="95" t="s">
        <v>571</v>
      </c>
      <c r="B20" s="153">
        <v>997</v>
      </c>
      <c r="C20" s="92">
        <v>1315</v>
      </c>
      <c r="D20" s="91">
        <f t="shared" si="0"/>
        <v>31.89568706118355</v>
      </c>
      <c r="E20" s="89"/>
    </row>
    <row r="21" spans="1:5" ht="20.25" customHeight="1">
      <c r="A21" s="95" t="s">
        <v>786</v>
      </c>
      <c r="B21" s="153">
        <v>7101</v>
      </c>
      <c r="C21" s="92">
        <v>12402</v>
      </c>
      <c r="D21" s="91">
        <f t="shared" si="0"/>
        <v>74.65145754119138</v>
      </c>
      <c r="E21" s="72"/>
    </row>
    <row r="22" spans="1:5" ht="20.25" customHeight="1">
      <c r="A22" s="95" t="s">
        <v>567</v>
      </c>
      <c r="B22" s="153">
        <v>329</v>
      </c>
      <c r="C22" s="92">
        <v>330</v>
      </c>
      <c r="D22" s="91">
        <f t="shared" si="0"/>
        <v>0.303951367781155</v>
      </c>
      <c r="E22" s="72"/>
    </row>
    <row r="23" spans="1:5" ht="20.25" customHeight="1">
      <c r="A23" s="150" t="s">
        <v>636</v>
      </c>
      <c r="B23" s="153">
        <v>20</v>
      </c>
      <c r="C23" s="92">
        <v>282</v>
      </c>
      <c r="D23" s="91">
        <f t="shared" si="0"/>
        <v>1310</v>
      </c>
      <c r="E23" s="72"/>
    </row>
    <row r="24" spans="1:5" ht="20.25" customHeight="1">
      <c r="A24" s="150" t="s">
        <v>637</v>
      </c>
      <c r="B24" s="153">
        <v>2189</v>
      </c>
      <c r="C24" s="92">
        <v>4339</v>
      </c>
      <c r="D24" s="91">
        <f t="shared" si="0"/>
        <v>98.21836455002284</v>
      </c>
      <c r="E24" s="89"/>
    </row>
    <row r="25" spans="1:5" ht="20.25" customHeight="1">
      <c r="A25" s="256" t="s">
        <v>1393</v>
      </c>
      <c r="B25" s="154">
        <v>6</v>
      </c>
      <c r="C25" s="151">
        <v>23</v>
      </c>
      <c r="D25" s="91">
        <f t="shared" si="0"/>
        <v>283.33333333333337</v>
      </c>
      <c r="E25" s="152"/>
    </row>
    <row r="26" spans="1:7" ht="20.25" customHeight="1" thickBot="1">
      <c r="A26" s="97" t="s">
        <v>569</v>
      </c>
      <c r="B26" s="46">
        <f>SUM(B5:B25)</f>
        <v>230975</v>
      </c>
      <c r="C26" s="46">
        <f>SUM(C5:C25)</f>
        <v>270065</v>
      </c>
      <c r="D26" s="47">
        <f t="shared" si="0"/>
        <v>16.923909514016668</v>
      </c>
      <c r="E26" s="98"/>
      <c r="G26" s="7"/>
    </row>
    <row r="27" ht="12.75" customHeight="1" thickTop="1">
      <c r="C27" s="7"/>
    </row>
    <row r="28" ht="12.75" customHeight="1">
      <c r="C28" s="7"/>
    </row>
    <row r="29" ht="12.75" customHeight="1">
      <c r="D29" s="7"/>
    </row>
    <row r="30" ht="12.75" customHeight="1">
      <c r="C30" s="7"/>
    </row>
    <row r="31" ht="12.75" customHeight="1">
      <c r="D31" s="7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sheetProtection/>
  <mergeCells count="6">
    <mergeCell ref="E3:E4"/>
    <mergeCell ref="A1:E1"/>
    <mergeCell ref="A3:A4"/>
    <mergeCell ref="B3:B4"/>
    <mergeCell ref="C3:C4"/>
    <mergeCell ref="D3:D4"/>
  </mergeCells>
  <printOptions horizontalCentered="1"/>
  <pageMargins left="0.7480314960629921" right="0.4724409448818898" top="0.5905511811023623" bottom="0.3937007874015748" header="0.2755905511811024" footer="0.3937007874015748"/>
  <pageSetup firstPageNumber="2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/>
  </sheetPr>
  <dimension ref="A1:B40"/>
  <sheetViews>
    <sheetView zoomScalePageLayoutView="0" workbookViewId="0" topLeftCell="A13">
      <selection activeCell="C40" sqref="C40"/>
    </sheetView>
  </sheetViews>
  <sheetFormatPr defaultColWidth="9.00390625" defaultRowHeight="14.25"/>
  <cols>
    <col min="1" max="1" width="60.625" style="427" customWidth="1"/>
    <col min="2" max="2" width="20.625" style="427" customWidth="1"/>
    <col min="3" max="16384" width="9.00390625" style="427" customWidth="1"/>
  </cols>
  <sheetData>
    <row r="1" spans="1:2" ht="30" customHeight="1">
      <c r="A1" s="433" t="s">
        <v>1665</v>
      </c>
      <c r="B1" s="433"/>
    </row>
    <row r="2" ht="14.25">
      <c r="B2" s="434" t="s">
        <v>1625</v>
      </c>
    </row>
    <row r="3" spans="1:2" ht="14.25">
      <c r="A3" s="435" t="s">
        <v>1626</v>
      </c>
      <c r="B3" s="435" t="s">
        <v>1627</v>
      </c>
    </row>
    <row r="4" spans="1:2" ht="15">
      <c r="A4" s="436" t="s">
        <v>1628</v>
      </c>
      <c r="B4" s="437">
        <f>SUM(B5:B6)</f>
        <v>142871</v>
      </c>
    </row>
    <row r="5" spans="1:2" ht="15">
      <c r="A5" s="436" t="s">
        <v>1629</v>
      </c>
      <c r="B5" s="437">
        <v>2439</v>
      </c>
    </row>
    <row r="6" spans="1:2" ht="15">
      <c r="A6" s="436" t="s">
        <v>1630</v>
      </c>
      <c r="B6" s="437">
        <f>SUM(B7:B20)</f>
        <v>140432</v>
      </c>
    </row>
    <row r="7" spans="1:2" ht="15">
      <c r="A7" s="436" t="s">
        <v>1631</v>
      </c>
      <c r="B7" s="437">
        <v>68433</v>
      </c>
    </row>
    <row r="8" spans="1:2" ht="15">
      <c r="A8" s="436" t="s">
        <v>1632</v>
      </c>
      <c r="B8" s="437">
        <v>5574</v>
      </c>
    </row>
    <row r="9" spans="1:2" ht="15">
      <c r="A9" s="436" t="s">
        <v>1633</v>
      </c>
      <c r="B9" s="437">
        <v>10347</v>
      </c>
    </row>
    <row r="10" spans="1:2" ht="15">
      <c r="A10" s="436" t="s">
        <v>1634</v>
      </c>
      <c r="B10" s="437"/>
    </row>
    <row r="11" spans="1:2" ht="14.25">
      <c r="A11" s="436" t="s">
        <v>1635</v>
      </c>
      <c r="B11" s="438">
        <v>11486</v>
      </c>
    </row>
    <row r="12" spans="1:2" ht="15">
      <c r="A12" s="436" t="s">
        <v>1636</v>
      </c>
      <c r="B12" s="437">
        <v>3098</v>
      </c>
    </row>
    <row r="13" spans="1:2" ht="15">
      <c r="A13" s="436" t="s">
        <v>1637</v>
      </c>
      <c r="B13" s="437"/>
    </row>
    <row r="14" spans="1:2" ht="15">
      <c r="A14" s="436" t="s">
        <v>1638</v>
      </c>
      <c r="B14" s="437">
        <v>6310</v>
      </c>
    </row>
    <row r="15" spans="1:2" ht="15">
      <c r="A15" s="436" t="s">
        <v>1639</v>
      </c>
      <c r="B15" s="437">
        <v>956</v>
      </c>
    </row>
    <row r="16" spans="1:2" ht="15">
      <c r="A16" s="436" t="s">
        <v>1640</v>
      </c>
      <c r="B16" s="437">
        <v>4554</v>
      </c>
    </row>
    <row r="17" spans="1:2" ht="15">
      <c r="A17" s="436" t="s">
        <v>1641</v>
      </c>
      <c r="B17" s="437">
        <v>11960</v>
      </c>
    </row>
    <row r="18" spans="1:2" ht="15">
      <c r="A18" s="436" t="s">
        <v>1642</v>
      </c>
      <c r="B18" s="437">
        <v>1401</v>
      </c>
    </row>
    <row r="19" spans="1:2" ht="15">
      <c r="A19" s="436" t="s">
        <v>1643</v>
      </c>
      <c r="B19" s="437">
        <v>15036</v>
      </c>
    </row>
    <row r="20" spans="1:2" ht="15">
      <c r="A20" s="436" t="s">
        <v>1644</v>
      </c>
      <c r="B20" s="437">
        <v>1277</v>
      </c>
    </row>
    <row r="21" spans="1:2" ht="15">
      <c r="A21" s="436" t="s">
        <v>1645</v>
      </c>
      <c r="B21" s="439">
        <f>SUM(B22:B40)</f>
        <v>108182</v>
      </c>
    </row>
    <row r="22" spans="1:2" ht="15">
      <c r="A22" s="436" t="s">
        <v>1646</v>
      </c>
      <c r="B22" s="440">
        <v>331</v>
      </c>
    </row>
    <row r="23" spans="1:2" ht="15">
      <c r="A23" s="436" t="s">
        <v>1647</v>
      </c>
      <c r="B23" s="440">
        <v>29</v>
      </c>
    </row>
    <row r="24" spans="1:2" ht="15">
      <c r="A24" s="436" t="s">
        <v>1648</v>
      </c>
      <c r="B24" s="440">
        <v>2122</v>
      </c>
    </row>
    <row r="25" spans="1:2" ht="15">
      <c r="A25" s="436" t="s">
        <v>1649</v>
      </c>
      <c r="B25" s="440">
        <v>7220</v>
      </c>
    </row>
    <row r="26" spans="1:2" ht="15">
      <c r="A26" s="436" t="s">
        <v>1650</v>
      </c>
      <c r="B26" s="440">
        <v>18</v>
      </c>
    </row>
    <row r="27" spans="1:2" ht="15">
      <c r="A27" s="436" t="s">
        <v>1651</v>
      </c>
      <c r="B27" s="440">
        <v>774</v>
      </c>
    </row>
    <row r="28" spans="1:2" ht="15">
      <c r="A28" s="436" t="s">
        <v>1652</v>
      </c>
      <c r="B28" s="440">
        <v>16270</v>
      </c>
    </row>
    <row r="29" spans="1:2" ht="15">
      <c r="A29" s="436" t="s">
        <v>1653</v>
      </c>
      <c r="B29" s="440">
        <v>11523</v>
      </c>
    </row>
    <row r="30" spans="1:2" ht="15">
      <c r="A30" s="436" t="s">
        <v>1654</v>
      </c>
      <c r="B30" s="440">
        <v>3347</v>
      </c>
    </row>
    <row r="31" spans="1:2" ht="15">
      <c r="A31" s="436" t="s">
        <v>1655</v>
      </c>
      <c r="B31" s="440">
        <v>2136</v>
      </c>
    </row>
    <row r="32" spans="1:2" ht="15">
      <c r="A32" s="436" t="s">
        <v>1656</v>
      </c>
      <c r="B32" s="440">
        <v>29299</v>
      </c>
    </row>
    <row r="33" spans="1:2" ht="15">
      <c r="A33" s="436" t="s">
        <v>1657</v>
      </c>
      <c r="B33" s="440">
        <v>12314</v>
      </c>
    </row>
    <row r="34" spans="1:2" ht="15">
      <c r="A34" s="436" t="s">
        <v>1658</v>
      </c>
      <c r="B34" s="440">
        <v>430</v>
      </c>
    </row>
    <row r="35" spans="1:2" ht="15">
      <c r="A35" s="436" t="s">
        <v>1659</v>
      </c>
      <c r="B35" s="440">
        <v>3010</v>
      </c>
    </row>
    <row r="36" spans="1:2" ht="15">
      <c r="A36" s="436" t="s">
        <v>1660</v>
      </c>
      <c r="B36" s="440">
        <v>330</v>
      </c>
    </row>
    <row r="37" spans="1:2" ht="15">
      <c r="A37" s="436" t="s">
        <v>1661</v>
      </c>
      <c r="B37" s="440">
        <v>792</v>
      </c>
    </row>
    <row r="38" spans="1:2" ht="15">
      <c r="A38" s="436" t="s">
        <v>1662</v>
      </c>
      <c r="B38" s="440">
        <v>12825</v>
      </c>
    </row>
    <row r="39" spans="1:2" ht="15">
      <c r="A39" s="436" t="s">
        <v>1663</v>
      </c>
      <c r="B39" s="440"/>
    </row>
    <row r="40" spans="1:2" ht="15">
      <c r="A40" s="436" t="s">
        <v>1664</v>
      </c>
      <c r="B40" s="440">
        <v>5412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0"/>
  </sheetPr>
  <dimension ref="B1:D8"/>
  <sheetViews>
    <sheetView zoomScalePageLayoutView="0" workbookViewId="0" topLeftCell="B1">
      <selection activeCell="F8" sqref="F8"/>
    </sheetView>
  </sheetViews>
  <sheetFormatPr defaultColWidth="9.00390625" defaultRowHeight="14.25"/>
  <cols>
    <col min="1" max="1" width="0" style="0" hidden="1" customWidth="1"/>
    <col min="2" max="2" width="41.00390625" style="0" customWidth="1"/>
    <col min="3" max="3" width="40.25390625" style="0" customWidth="1"/>
    <col min="4" max="4" width="36.25390625" style="0" customWidth="1"/>
  </cols>
  <sheetData>
    <row r="1" spans="2:4" ht="34.5" customHeight="1">
      <c r="B1" s="348" t="s">
        <v>1699</v>
      </c>
      <c r="C1" s="356"/>
      <c r="D1" s="356"/>
    </row>
    <row r="2" ht="21.75" customHeight="1" thickBot="1">
      <c r="D2" s="189" t="s">
        <v>666</v>
      </c>
    </row>
    <row r="3" spans="2:4" ht="39.75" customHeight="1" thickTop="1">
      <c r="B3" s="240" t="s">
        <v>130</v>
      </c>
      <c r="C3" s="241" t="s">
        <v>128</v>
      </c>
      <c r="D3" s="242" t="s">
        <v>129</v>
      </c>
    </row>
    <row r="4" spans="2:4" ht="39.75" customHeight="1">
      <c r="B4" s="243" t="s">
        <v>131</v>
      </c>
      <c r="C4" s="244">
        <v>135778</v>
      </c>
      <c r="D4" s="245"/>
    </row>
    <row r="5" spans="2:4" ht="39.75" customHeight="1">
      <c r="B5" s="243" t="s">
        <v>132</v>
      </c>
      <c r="C5" s="244">
        <v>13500</v>
      </c>
      <c r="D5" s="245"/>
    </row>
    <row r="6" spans="2:4" ht="39.75" customHeight="1">
      <c r="B6" s="243" t="s">
        <v>133</v>
      </c>
      <c r="C6" s="244">
        <v>21352</v>
      </c>
      <c r="D6" s="245"/>
    </row>
    <row r="7" spans="2:4" ht="39.75" customHeight="1">
      <c r="B7" s="243" t="s">
        <v>134</v>
      </c>
      <c r="C7" s="244">
        <f>C4+C5-C6</f>
        <v>127926</v>
      </c>
      <c r="D7" s="245"/>
    </row>
    <row r="8" spans="2:4" ht="39.75" customHeight="1" thickBot="1">
      <c r="B8" s="246" t="s">
        <v>135</v>
      </c>
      <c r="C8" s="247">
        <v>178500</v>
      </c>
      <c r="D8" s="248"/>
    </row>
    <row r="9" ht="15" thickTop="1"/>
  </sheetData>
  <sheetProtection/>
  <mergeCells count="1">
    <mergeCell ref="B1:D1"/>
  </mergeCells>
  <printOptions horizontalCentered="1"/>
  <pageMargins left="0.8267716535433072" right="0.7480314960629921" top="0.9448818897637796" bottom="0.984251968503937" header="0.5118110236220472" footer="0.5118110236220472"/>
  <pageSetup firstPageNumber="3" useFirstPageNumber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E30"/>
  <sheetViews>
    <sheetView zoomScalePageLayoutView="0" workbookViewId="0" topLeftCell="A7">
      <selection activeCell="H8" sqref="H8"/>
    </sheetView>
  </sheetViews>
  <sheetFormatPr defaultColWidth="9.125" defaultRowHeight="14.25"/>
  <cols>
    <col min="1" max="1" width="43.625" style="19" customWidth="1"/>
    <col min="2" max="2" width="18.625" style="19" customWidth="1"/>
    <col min="3" max="3" width="19.625" style="19" customWidth="1"/>
    <col min="4" max="4" width="19.25390625" style="19" customWidth="1"/>
    <col min="5" max="5" width="29.625" style="19" customWidth="1"/>
    <col min="6" max="16384" width="9.125" style="19" customWidth="1"/>
  </cols>
  <sheetData>
    <row r="1" spans="1:5" ht="24">
      <c r="A1" s="358" t="s">
        <v>1700</v>
      </c>
      <c r="B1" s="358"/>
      <c r="C1" s="358"/>
      <c r="D1" s="358"/>
      <c r="E1" s="358"/>
    </row>
    <row r="2" spans="1:5" ht="25.5" customHeight="1" thickBot="1">
      <c r="A2" s="99"/>
      <c r="B2" s="99"/>
      <c r="C2" s="99"/>
      <c r="D2" s="99"/>
      <c r="E2" s="100" t="s">
        <v>1531</v>
      </c>
    </row>
    <row r="3" spans="1:5" ht="21.75" customHeight="1" thickTop="1">
      <c r="A3" s="33" t="s">
        <v>789</v>
      </c>
      <c r="B3" s="30" t="s">
        <v>1394</v>
      </c>
      <c r="C3" s="30" t="s">
        <v>1395</v>
      </c>
      <c r="D3" s="30" t="s">
        <v>924</v>
      </c>
      <c r="E3" s="101" t="s">
        <v>129</v>
      </c>
    </row>
    <row r="4" spans="1:5" ht="19.5" customHeight="1">
      <c r="A4" s="34" t="s">
        <v>791</v>
      </c>
      <c r="B4" s="161">
        <f>SUM(B5:B18)</f>
        <v>11683</v>
      </c>
      <c r="C4" s="161">
        <f>SUM(C5:C18)</f>
        <v>12000</v>
      </c>
      <c r="D4" s="49">
        <f>IF(ISERROR(C4*100/B4),0,C4*100/B4)-100</f>
        <v>2.7133441752974363</v>
      </c>
      <c r="E4" s="102"/>
    </row>
    <row r="5" spans="1:5" ht="19.5" customHeight="1">
      <c r="A5" s="158" t="s">
        <v>638</v>
      </c>
      <c r="B5" s="70">
        <v>5258</v>
      </c>
      <c r="C5" s="103">
        <v>5800</v>
      </c>
      <c r="D5" s="49">
        <f>IF(ISERROR(C5*100/B5),0,C5*100/B5)-100</f>
        <v>10.308101939901107</v>
      </c>
      <c r="E5" s="102"/>
    </row>
    <row r="6" spans="1:5" ht="19.5" customHeight="1">
      <c r="A6" s="73" t="s">
        <v>773</v>
      </c>
      <c r="B6" s="70">
        <v>55</v>
      </c>
      <c r="C6" s="103"/>
      <c r="D6" s="49">
        <f>IF(ISERROR(C6*100/B6),0,C6*100/B6)-100</f>
        <v>-100</v>
      </c>
      <c r="E6" s="102"/>
    </row>
    <row r="7" spans="1:5" ht="19.5" customHeight="1">
      <c r="A7" s="73" t="s">
        <v>774</v>
      </c>
      <c r="B7" s="70">
        <v>1053</v>
      </c>
      <c r="C7" s="103">
        <v>1200</v>
      </c>
      <c r="D7" s="49">
        <f aca="true" t="shared" si="0" ref="D7:D28">IF(ISERROR(C7*100/B7),0,C7*100/B7)-100</f>
        <v>13.960113960113958</v>
      </c>
      <c r="E7" s="102"/>
    </row>
    <row r="8" spans="1:5" ht="19.5" customHeight="1">
      <c r="A8" s="73" t="s">
        <v>775</v>
      </c>
      <c r="B8" s="70">
        <v>319</v>
      </c>
      <c r="C8" s="103">
        <v>200</v>
      </c>
      <c r="D8" s="49">
        <f t="shared" si="0"/>
        <v>-37.30407523510972</v>
      </c>
      <c r="E8" s="102"/>
    </row>
    <row r="9" spans="1:5" ht="19.5" customHeight="1">
      <c r="A9" s="73" t="s">
        <v>776</v>
      </c>
      <c r="B9" s="70">
        <v>205</v>
      </c>
      <c r="C9" s="103">
        <v>250</v>
      </c>
      <c r="D9" s="49">
        <f t="shared" si="0"/>
        <v>21.951219512195124</v>
      </c>
      <c r="E9" s="102"/>
    </row>
    <row r="10" spans="1:5" ht="19.5" customHeight="1">
      <c r="A10" s="74" t="s">
        <v>552</v>
      </c>
      <c r="B10" s="70">
        <v>907</v>
      </c>
      <c r="C10" s="103">
        <v>1000</v>
      </c>
      <c r="D10" s="49">
        <f t="shared" si="0"/>
        <v>10.253583241455345</v>
      </c>
      <c r="E10" s="102"/>
    </row>
    <row r="11" spans="1:5" ht="19.5" customHeight="1">
      <c r="A11" s="73" t="s">
        <v>777</v>
      </c>
      <c r="B11" s="70">
        <v>376</v>
      </c>
      <c r="C11" s="103">
        <v>400</v>
      </c>
      <c r="D11" s="49">
        <f t="shared" si="0"/>
        <v>6.38297872340425</v>
      </c>
      <c r="E11" s="102"/>
    </row>
    <row r="12" spans="1:5" ht="19.5" customHeight="1">
      <c r="A12" s="73" t="s">
        <v>553</v>
      </c>
      <c r="B12" s="70">
        <v>176</v>
      </c>
      <c r="C12" s="103">
        <v>200</v>
      </c>
      <c r="D12" s="49">
        <f t="shared" si="0"/>
        <v>13.63636363636364</v>
      </c>
      <c r="E12" s="102"/>
    </row>
    <row r="13" spans="1:5" ht="19.5" customHeight="1">
      <c r="A13" s="74" t="s">
        <v>778</v>
      </c>
      <c r="B13" s="76">
        <v>692</v>
      </c>
      <c r="C13" s="103">
        <v>750</v>
      </c>
      <c r="D13" s="49">
        <f t="shared" si="0"/>
        <v>8.381502890173408</v>
      </c>
      <c r="E13" s="102"/>
    </row>
    <row r="14" spans="1:5" ht="19.5" customHeight="1">
      <c r="A14" s="74" t="s">
        <v>554</v>
      </c>
      <c r="B14" s="76">
        <v>24</v>
      </c>
      <c r="C14" s="103">
        <v>150</v>
      </c>
      <c r="D14" s="49">
        <f t="shared" si="0"/>
        <v>525</v>
      </c>
      <c r="E14" s="102"/>
    </row>
    <row r="15" spans="1:5" ht="19.5" customHeight="1">
      <c r="A15" s="74" t="s">
        <v>555</v>
      </c>
      <c r="B15" s="76">
        <v>326</v>
      </c>
      <c r="C15" s="103">
        <v>400</v>
      </c>
      <c r="D15" s="49">
        <f t="shared" si="0"/>
        <v>22.699386503067487</v>
      </c>
      <c r="E15" s="102"/>
    </row>
    <row r="16" spans="1:5" ht="19.5" customHeight="1">
      <c r="A16" s="74" t="s">
        <v>779</v>
      </c>
      <c r="B16" s="76">
        <v>1878</v>
      </c>
      <c r="C16" s="103">
        <v>1050</v>
      </c>
      <c r="D16" s="49">
        <f t="shared" si="0"/>
        <v>-44.08945686900959</v>
      </c>
      <c r="E16" s="102"/>
    </row>
    <row r="17" spans="1:5" ht="19.5" customHeight="1">
      <c r="A17" s="74" t="s">
        <v>780</v>
      </c>
      <c r="B17" s="40">
        <v>369</v>
      </c>
      <c r="C17" s="103">
        <v>500</v>
      </c>
      <c r="D17" s="49">
        <f t="shared" si="0"/>
        <v>35.501355013550125</v>
      </c>
      <c r="E17" s="102"/>
    </row>
    <row r="18" spans="1:5" ht="19.5" customHeight="1">
      <c r="A18" s="75" t="s">
        <v>1391</v>
      </c>
      <c r="B18" s="40">
        <v>45</v>
      </c>
      <c r="C18" s="103">
        <v>100</v>
      </c>
      <c r="D18" s="49">
        <f t="shared" si="0"/>
        <v>122.22222222222223</v>
      </c>
      <c r="E18" s="102"/>
    </row>
    <row r="19" spans="1:5" ht="19.5" customHeight="1">
      <c r="A19" s="104" t="s">
        <v>792</v>
      </c>
      <c r="B19" s="161">
        <f>SUM(B20:B27)</f>
        <v>5049</v>
      </c>
      <c r="C19" s="161">
        <f>SUM(C20:C27)</f>
        <v>4800</v>
      </c>
      <c r="D19" s="49">
        <f t="shared" si="0"/>
        <v>-4.931669637551991</v>
      </c>
      <c r="E19" s="102"/>
    </row>
    <row r="20" spans="1:5" ht="19.5" customHeight="1">
      <c r="A20" s="158" t="s">
        <v>782</v>
      </c>
      <c r="B20" s="76">
        <v>1038</v>
      </c>
      <c r="C20" s="103">
        <v>1000</v>
      </c>
      <c r="D20" s="49">
        <f t="shared" si="0"/>
        <v>-3.660886319845858</v>
      </c>
      <c r="E20" s="102"/>
    </row>
    <row r="21" spans="1:5" ht="19.5" customHeight="1">
      <c r="A21" s="159" t="s">
        <v>639</v>
      </c>
      <c r="B21" s="42">
        <v>223</v>
      </c>
      <c r="C21" s="103">
        <v>350</v>
      </c>
      <c r="D21" s="49">
        <f t="shared" si="0"/>
        <v>56.9506726457399</v>
      </c>
      <c r="E21" s="102"/>
    </row>
    <row r="22" spans="1:5" ht="19.5" customHeight="1">
      <c r="A22" s="159" t="s">
        <v>784</v>
      </c>
      <c r="B22" s="42">
        <v>1348</v>
      </c>
      <c r="C22" s="53">
        <v>1600</v>
      </c>
      <c r="D22" s="105">
        <f t="shared" si="0"/>
        <v>18.694362017804153</v>
      </c>
      <c r="E22" s="102"/>
    </row>
    <row r="23" spans="1:5" ht="19.5" customHeight="1">
      <c r="A23" s="34" t="s">
        <v>1466</v>
      </c>
      <c r="B23" s="42">
        <v>150</v>
      </c>
      <c r="C23" s="53"/>
      <c r="D23" s="105">
        <f t="shared" si="0"/>
        <v>-100</v>
      </c>
      <c r="E23" s="102"/>
    </row>
    <row r="24" spans="1:5" ht="19.5" customHeight="1">
      <c r="A24" s="159" t="s">
        <v>642</v>
      </c>
      <c r="B24" s="76">
        <v>1711</v>
      </c>
      <c r="C24" s="53">
        <v>1350</v>
      </c>
      <c r="D24" s="105">
        <f t="shared" si="0"/>
        <v>-21.09877264757452</v>
      </c>
      <c r="E24" s="102"/>
    </row>
    <row r="25" spans="1:5" ht="19.5" customHeight="1">
      <c r="A25" s="157" t="s">
        <v>633</v>
      </c>
      <c r="B25" s="146">
        <v>134</v>
      </c>
      <c r="C25" s="155"/>
      <c r="D25" s="105">
        <f t="shared" si="0"/>
        <v>-100</v>
      </c>
      <c r="E25" s="156"/>
    </row>
    <row r="26" spans="1:5" ht="19.5" customHeight="1">
      <c r="A26" s="157" t="s">
        <v>634</v>
      </c>
      <c r="B26" s="146">
        <v>434</v>
      </c>
      <c r="C26" s="155">
        <v>500</v>
      </c>
      <c r="D26" s="105">
        <f t="shared" si="0"/>
        <v>15.207373271889395</v>
      </c>
      <c r="E26" s="156"/>
    </row>
    <row r="27" spans="1:5" ht="19.5" customHeight="1">
      <c r="A27" s="157" t="s">
        <v>635</v>
      </c>
      <c r="B27" s="146">
        <v>11</v>
      </c>
      <c r="C27" s="155"/>
      <c r="D27" s="105">
        <f t="shared" si="0"/>
        <v>-100</v>
      </c>
      <c r="E27" s="156"/>
    </row>
    <row r="28" spans="1:5" ht="19.5" customHeight="1" thickBot="1">
      <c r="A28" s="160" t="s">
        <v>1166</v>
      </c>
      <c r="B28" s="50">
        <f>B4+B19</f>
        <v>16732</v>
      </c>
      <c r="C28" s="50">
        <f>C4+C19</f>
        <v>16800</v>
      </c>
      <c r="D28" s="107">
        <f t="shared" si="0"/>
        <v>0.40640688501075317</v>
      </c>
      <c r="E28" s="267" t="s">
        <v>1467</v>
      </c>
    </row>
    <row r="29" spans="1:5" ht="18" customHeight="1" thickTop="1">
      <c r="A29" s="357"/>
      <c r="B29" s="357"/>
      <c r="C29" s="357"/>
      <c r="D29" s="357"/>
      <c r="E29" s="357"/>
    </row>
    <row r="30" spans="1:5" ht="18" customHeight="1">
      <c r="A30" s="357"/>
      <c r="B30" s="357"/>
      <c r="C30" s="357"/>
      <c r="D30" s="357"/>
      <c r="E30" s="357"/>
    </row>
  </sheetData>
  <sheetProtection/>
  <mergeCells count="2">
    <mergeCell ref="A29:E30"/>
    <mergeCell ref="A1:E1"/>
  </mergeCells>
  <printOptions horizontalCentered="1"/>
  <pageMargins left="1.1023622047244095" right="0.7480314960629921" top="0.8661417322834646" bottom="0.4724409448818898" header="0.5118110236220472" footer="0.37"/>
  <pageSetup firstPageNumber="4" useFirstPageNumber="1" horizontalDpi="600" verticalDpi="600" orientation="landscape" paperSize="9" scale="8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7"/>
  </sheetPr>
  <dimension ref="A1:H1307"/>
  <sheetViews>
    <sheetView showZeros="0" zoomScalePageLayoutView="0" workbookViewId="0" topLeftCell="A1">
      <pane xSplit="1" ySplit="5" topLeftCell="B3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98" sqref="D398"/>
    </sheetView>
  </sheetViews>
  <sheetFormatPr defaultColWidth="9.125" defaultRowHeight="14.25"/>
  <cols>
    <col min="1" max="1" width="49.875" style="26" customWidth="1"/>
    <col min="2" max="2" width="12.75390625" style="26" customWidth="1"/>
    <col min="3" max="3" width="10.875" style="26" customWidth="1"/>
    <col min="4" max="4" width="11.00390625" style="26" customWidth="1"/>
    <col min="5" max="5" width="12.125" style="26" customWidth="1"/>
    <col min="6" max="6" width="11.75390625" style="26" customWidth="1"/>
    <col min="7" max="7" width="11.25390625" style="26" customWidth="1"/>
    <col min="8" max="8" width="21.875" style="26" customWidth="1"/>
    <col min="9" max="16384" width="9.125" style="26" customWidth="1"/>
  </cols>
  <sheetData>
    <row r="1" spans="1:8" ht="31.5" customHeight="1">
      <c r="A1" s="362" t="s">
        <v>1702</v>
      </c>
      <c r="B1" s="363"/>
      <c r="C1" s="363"/>
      <c r="D1" s="363"/>
      <c r="E1" s="363"/>
      <c r="F1" s="363"/>
      <c r="G1" s="363"/>
      <c r="H1" s="363"/>
    </row>
    <row r="2" spans="1:8" ht="17.25" customHeight="1" thickBot="1">
      <c r="A2" s="108"/>
      <c r="B2" s="108"/>
      <c r="C2" s="108"/>
      <c r="D2" s="108"/>
      <c r="E2" s="364" t="s">
        <v>632</v>
      </c>
      <c r="F2" s="364"/>
      <c r="G2" s="364"/>
      <c r="H2" s="364"/>
    </row>
    <row r="3" spans="1:8" ht="42" customHeight="1" thickTop="1">
      <c r="A3" s="366" t="s">
        <v>789</v>
      </c>
      <c r="B3" s="365" t="s">
        <v>1396</v>
      </c>
      <c r="C3" s="365"/>
      <c r="D3" s="365"/>
      <c r="E3" s="365" t="s">
        <v>1383</v>
      </c>
      <c r="F3" s="365"/>
      <c r="G3" s="365"/>
      <c r="H3" s="368" t="s">
        <v>1397</v>
      </c>
    </row>
    <row r="4" spans="1:8" ht="44.25" customHeight="1">
      <c r="A4" s="367"/>
      <c r="B4" s="162" t="s">
        <v>644</v>
      </c>
      <c r="C4" s="162" t="s">
        <v>645</v>
      </c>
      <c r="D4" s="162" t="s">
        <v>1522</v>
      </c>
      <c r="E4" s="162" t="s">
        <v>644</v>
      </c>
      <c r="F4" s="162" t="s">
        <v>645</v>
      </c>
      <c r="G4" s="162" t="s">
        <v>1522</v>
      </c>
      <c r="H4" s="369"/>
    </row>
    <row r="5" spans="1:8" ht="19.5" customHeight="1">
      <c r="A5" s="109" t="s">
        <v>799</v>
      </c>
      <c r="B5" s="110">
        <f>SUM(B6,B17,B27,B38,B50,B61,B72,B84,B93,B103,B118,B127,B138,B231,B150,B157,B164,B173,B179,B186,B194,B201,B207,B213,B219,B225,B239)</f>
        <v>14467</v>
      </c>
      <c r="C5" s="110">
        <f>SUM(C6,C17,C27,C38,C50,C61,C72,C84,C93,C103,C118,C127,C138,C231,C150,C157,C164,C173,C179,C186,C194,C201,C207,C213,C219,C225)</f>
        <v>14366</v>
      </c>
      <c r="D5" s="110">
        <f>SUM(D6,D17,D27,D38,D50,D61,D72,D84,D93,D103,D118,D127,D138,D231,D150,D157,D164,D173,D179,D186,D194,D201,D207,D213,D219,D225,D239)</f>
        <v>101</v>
      </c>
      <c r="E5" s="110">
        <f>SUM(E6,E17,E27,E38,E50,E61,E72,E84,E93,E103,E118,E127,E138,E231,,E150,E157,E164,E173,E179,E186,E194,E201,E207,E213,E219,E225,E239)</f>
        <v>15964</v>
      </c>
      <c r="F5" s="110">
        <f>SUM(F6,F17,F27,F38,F50,F61,F72,F84,F93,F103,F118,F127,F138,F231,,F150,F157,F164,F173,F179,F186,F194,F201,F207,F213,F219,F225,F239)</f>
        <v>15785</v>
      </c>
      <c r="G5" s="110">
        <f>SUM(G6,G17,G27,G38,G50,G61,G72,G84,G93,G103,G118,G127,G138,G231,,G150,G157,G164,G173,G179,G186,G194,G201,G207,G213,G219,G225,G239)</f>
        <v>179</v>
      </c>
      <c r="H5" s="52">
        <f>E5/B5*100-100</f>
        <v>10.34768784129399</v>
      </c>
    </row>
    <row r="6" spans="1:8" ht="19.5" customHeight="1">
      <c r="A6" s="111" t="s">
        <v>800</v>
      </c>
      <c r="B6" s="110">
        <f>SUM(B7:B16)</f>
        <v>634</v>
      </c>
      <c r="C6" s="110">
        <f>SUM(C7:C16)</f>
        <v>634</v>
      </c>
      <c r="D6" s="110">
        <f>SUM(D7:D16)</f>
        <v>0</v>
      </c>
      <c r="E6" s="110">
        <f>SUM(E7:E16)</f>
        <v>641</v>
      </c>
      <c r="F6" s="110">
        <f>SUM(F7:F16)</f>
        <v>641</v>
      </c>
      <c r="G6" s="110"/>
      <c r="H6" s="52">
        <f aca="true" t="shared" si="0" ref="H6:H69">E6/B6*100-100</f>
        <v>1.1041009463722276</v>
      </c>
    </row>
    <row r="7" spans="1:8" ht="19.5" customHeight="1">
      <c r="A7" s="111" t="s">
        <v>801</v>
      </c>
      <c r="B7" s="112">
        <f aca="true" t="shared" si="1" ref="B7:B16">C7+D7</f>
        <v>467</v>
      </c>
      <c r="C7" s="112">
        <v>467</v>
      </c>
      <c r="D7" s="112"/>
      <c r="E7" s="112">
        <f aca="true" t="shared" si="2" ref="E7:E69">F7+G7</f>
        <v>476</v>
      </c>
      <c r="F7" s="112">
        <v>476</v>
      </c>
      <c r="G7" s="112"/>
      <c r="H7" s="52">
        <f t="shared" si="0"/>
        <v>1.9271948608136995</v>
      </c>
    </row>
    <row r="8" spans="1:8" ht="16.5" customHeight="1" hidden="1">
      <c r="A8" s="111" t="s">
        <v>802</v>
      </c>
      <c r="B8" s="112">
        <f t="shared" si="1"/>
        <v>0</v>
      </c>
      <c r="C8" s="112"/>
      <c r="D8" s="112"/>
      <c r="E8" s="112">
        <f t="shared" si="2"/>
        <v>0</v>
      </c>
      <c r="F8" s="112"/>
      <c r="G8" s="112"/>
      <c r="H8" s="52" t="e">
        <f t="shared" si="0"/>
        <v>#DIV/0!</v>
      </c>
    </row>
    <row r="9" spans="1:8" ht="16.5" customHeight="1" hidden="1">
      <c r="A9" s="111" t="s">
        <v>803</v>
      </c>
      <c r="B9" s="112">
        <f t="shared" si="1"/>
        <v>0</v>
      </c>
      <c r="C9" s="232"/>
      <c r="D9" s="232"/>
      <c r="E9" s="112">
        <f t="shared" si="2"/>
        <v>0</v>
      </c>
      <c r="F9" s="232"/>
      <c r="G9" s="232"/>
      <c r="H9" s="52" t="e">
        <f t="shared" si="0"/>
        <v>#DIV/0!</v>
      </c>
    </row>
    <row r="10" spans="1:8" ht="16.5" customHeight="1" hidden="1">
      <c r="A10" s="111" t="s">
        <v>804</v>
      </c>
      <c r="B10" s="112">
        <f t="shared" si="1"/>
        <v>0</v>
      </c>
      <c r="C10" s="112"/>
      <c r="D10" s="112"/>
      <c r="E10" s="112">
        <f t="shared" si="2"/>
        <v>0</v>
      </c>
      <c r="F10" s="112"/>
      <c r="G10" s="112"/>
      <c r="H10" s="52" t="e">
        <f t="shared" si="0"/>
        <v>#DIV/0!</v>
      </c>
    </row>
    <row r="11" spans="1:8" ht="16.5" customHeight="1" hidden="1">
      <c r="A11" s="111" t="s">
        <v>805</v>
      </c>
      <c r="B11" s="112">
        <f t="shared" si="1"/>
        <v>0</v>
      </c>
      <c r="C11" s="232"/>
      <c r="D11" s="232"/>
      <c r="E11" s="112">
        <f t="shared" si="2"/>
        <v>0</v>
      </c>
      <c r="F11" s="232"/>
      <c r="G11" s="232"/>
      <c r="H11" s="52" t="e">
        <f t="shared" si="0"/>
        <v>#DIV/0!</v>
      </c>
    </row>
    <row r="12" spans="1:8" ht="16.5" customHeight="1" hidden="1">
      <c r="A12" s="111" t="s">
        <v>806</v>
      </c>
      <c r="B12" s="112">
        <f t="shared" si="1"/>
        <v>0</v>
      </c>
      <c r="C12" s="112"/>
      <c r="D12" s="112"/>
      <c r="E12" s="112">
        <f t="shared" si="2"/>
        <v>0</v>
      </c>
      <c r="F12" s="112"/>
      <c r="G12" s="112"/>
      <c r="H12" s="52" t="e">
        <f t="shared" si="0"/>
        <v>#DIV/0!</v>
      </c>
    </row>
    <row r="13" spans="1:8" ht="16.5" customHeight="1">
      <c r="A13" s="111" t="s">
        <v>807</v>
      </c>
      <c r="B13" s="112">
        <f t="shared" si="1"/>
        <v>38</v>
      </c>
      <c r="C13" s="112">
        <v>38</v>
      </c>
      <c r="D13" s="112"/>
      <c r="E13" s="112">
        <f t="shared" si="2"/>
        <v>38</v>
      </c>
      <c r="F13" s="112">
        <v>38</v>
      </c>
      <c r="G13" s="112"/>
      <c r="H13" s="52">
        <f t="shared" si="0"/>
        <v>0</v>
      </c>
    </row>
    <row r="14" spans="1:8" ht="19.5" customHeight="1">
      <c r="A14" s="111" t="s">
        <v>808</v>
      </c>
      <c r="B14" s="112">
        <f t="shared" si="1"/>
        <v>129</v>
      </c>
      <c r="C14" s="232">
        <v>129</v>
      </c>
      <c r="D14" s="232"/>
      <c r="E14" s="112">
        <f t="shared" si="2"/>
        <v>127</v>
      </c>
      <c r="F14" s="232">
        <v>127</v>
      </c>
      <c r="G14" s="232"/>
      <c r="H14" s="52">
        <f t="shared" si="0"/>
        <v>-1.5503875968992276</v>
      </c>
    </row>
    <row r="15" spans="1:8" ht="16.5" customHeight="1" hidden="1">
      <c r="A15" s="111" t="s">
        <v>809</v>
      </c>
      <c r="B15" s="112">
        <f t="shared" si="1"/>
        <v>0</v>
      </c>
      <c r="C15" s="112"/>
      <c r="D15" s="112"/>
      <c r="E15" s="112">
        <f t="shared" si="2"/>
        <v>0</v>
      </c>
      <c r="F15" s="112"/>
      <c r="G15" s="112"/>
      <c r="H15" s="52" t="e">
        <f t="shared" si="0"/>
        <v>#DIV/0!</v>
      </c>
    </row>
    <row r="16" spans="1:8" ht="16.5" customHeight="1" hidden="1">
      <c r="A16" s="111" t="s">
        <v>810</v>
      </c>
      <c r="B16" s="112">
        <f t="shared" si="1"/>
        <v>0</v>
      </c>
      <c r="C16" s="232"/>
      <c r="D16" s="232"/>
      <c r="E16" s="112">
        <f t="shared" si="2"/>
        <v>0</v>
      </c>
      <c r="F16" s="232"/>
      <c r="G16" s="232"/>
      <c r="H16" s="52" t="e">
        <f t="shared" si="0"/>
        <v>#DIV/0!</v>
      </c>
    </row>
    <row r="17" spans="1:8" ht="19.5" customHeight="1">
      <c r="A17" s="111" t="s">
        <v>811</v>
      </c>
      <c r="B17" s="110">
        <f aca="true" t="shared" si="3" ref="B17:G17">SUM(B18:B26)</f>
        <v>247</v>
      </c>
      <c r="C17" s="110">
        <f t="shared" si="3"/>
        <v>247</v>
      </c>
      <c r="D17" s="110">
        <f t="shared" si="3"/>
        <v>0</v>
      </c>
      <c r="E17" s="110">
        <f t="shared" si="3"/>
        <v>256</v>
      </c>
      <c r="F17" s="110">
        <f t="shared" si="3"/>
        <v>256</v>
      </c>
      <c r="G17" s="110">
        <f t="shared" si="3"/>
        <v>0</v>
      </c>
      <c r="H17" s="52">
        <f t="shared" si="0"/>
        <v>3.643724696356273</v>
      </c>
    </row>
    <row r="18" spans="1:8" ht="19.5" customHeight="1">
      <c r="A18" s="111" t="s">
        <v>801</v>
      </c>
      <c r="B18" s="112">
        <f aca="true" t="shared" si="4" ref="B18:B26">C18+D18</f>
        <v>189</v>
      </c>
      <c r="C18" s="112">
        <v>189</v>
      </c>
      <c r="D18" s="112"/>
      <c r="E18" s="112">
        <f t="shared" si="2"/>
        <v>199</v>
      </c>
      <c r="F18" s="112">
        <v>199</v>
      </c>
      <c r="G18" s="112"/>
      <c r="H18" s="52">
        <f t="shared" si="0"/>
        <v>5.291005291005305</v>
      </c>
    </row>
    <row r="19" spans="1:8" ht="16.5" customHeight="1" hidden="1">
      <c r="A19" s="111" t="s">
        <v>802</v>
      </c>
      <c r="B19" s="112">
        <f t="shared" si="4"/>
        <v>0</v>
      </c>
      <c r="C19" s="112"/>
      <c r="D19" s="112"/>
      <c r="E19" s="112">
        <f t="shared" si="2"/>
        <v>0</v>
      </c>
      <c r="F19" s="112"/>
      <c r="G19" s="112"/>
      <c r="H19" s="52" t="e">
        <f t="shared" si="0"/>
        <v>#DIV/0!</v>
      </c>
    </row>
    <row r="20" spans="1:8" ht="16.5" customHeight="1" hidden="1">
      <c r="A20" s="111" t="s">
        <v>803</v>
      </c>
      <c r="B20" s="112">
        <f t="shared" si="4"/>
        <v>0</v>
      </c>
      <c r="C20" s="232"/>
      <c r="D20" s="232"/>
      <c r="E20" s="112">
        <f t="shared" si="2"/>
        <v>0</v>
      </c>
      <c r="F20" s="232"/>
      <c r="G20" s="232"/>
      <c r="H20" s="52" t="e">
        <f t="shared" si="0"/>
        <v>#DIV/0!</v>
      </c>
    </row>
    <row r="21" spans="1:8" ht="16.5" customHeight="1" hidden="1">
      <c r="A21" s="111" t="s">
        <v>812</v>
      </c>
      <c r="B21" s="112">
        <f t="shared" si="4"/>
        <v>0</v>
      </c>
      <c r="C21" s="112"/>
      <c r="D21" s="112"/>
      <c r="E21" s="112">
        <f t="shared" si="2"/>
        <v>0</v>
      </c>
      <c r="F21" s="112"/>
      <c r="G21" s="112"/>
      <c r="H21" s="52" t="e">
        <f t="shared" si="0"/>
        <v>#DIV/0!</v>
      </c>
    </row>
    <row r="22" spans="1:8" ht="16.5" customHeight="1" hidden="1">
      <c r="A22" s="111" t="s">
        <v>652</v>
      </c>
      <c r="B22" s="112">
        <f t="shared" si="4"/>
        <v>0</v>
      </c>
      <c r="C22" s="112"/>
      <c r="D22" s="112"/>
      <c r="E22" s="112">
        <f t="shared" si="2"/>
        <v>0</v>
      </c>
      <c r="F22" s="112"/>
      <c r="G22" s="112"/>
      <c r="H22" s="52" t="e">
        <f t="shared" si="0"/>
        <v>#DIV/0!</v>
      </c>
    </row>
    <row r="23" spans="1:8" ht="19.5" customHeight="1">
      <c r="A23" s="111" t="s">
        <v>813</v>
      </c>
      <c r="B23" s="112">
        <f t="shared" si="4"/>
        <v>58</v>
      </c>
      <c r="C23" s="232">
        <v>58</v>
      </c>
      <c r="D23" s="232"/>
      <c r="E23" s="112">
        <f t="shared" si="2"/>
        <v>57</v>
      </c>
      <c r="F23" s="232">
        <v>57</v>
      </c>
      <c r="G23" s="232"/>
      <c r="H23" s="52">
        <f t="shared" si="0"/>
        <v>-1.724137931034491</v>
      </c>
    </row>
    <row r="24" spans="1:8" ht="16.5" customHeight="1" hidden="1">
      <c r="A24" s="111" t="s">
        <v>814</v>
      </c>
      <c r="B24" s="112">
        <f t="shared" si="4"/>
        <v>0</v>
      </c>
      <c r="C24" s="232"/>
      <c r="D24" s="232"/>
      <c r="E24" s="112">
        <f t="shared" si="2"/>
        <v>0</v>
      </c>
      <c r="F24" s="232"/>
      <c r="G24" s="232"/>
      <c r="H24" s="52" t="e">
        <f t="shared" si="0"/>
        <v>#DIV/0!</v>
      </c>
    </row>
    <row r="25" spans="1:8" ht="16.5" customHeight="1" hidden="1">
      <c r="A25" s="111" t="s">
        <v>810</v>
      </c>
      <c r="B25" s="112">
        <f t="shared" si="4"/>
        <v>0</v>
      </c>
      <c r="C25" s="232"/>
      <c r="D25" s="232"/>
      <c r="E25" s="112">
        <f t="shared" si="2"/>
        <v>0</v>
      </c>
      <c r="F25" s="232"/>
      <c r="G25" s="232"/>
      <c r="H25" s="52" t="e">
        <f t="shared" si="0"/>
        <v>#DIV/0!</v>
      </c>
    </row>
    <row r="26" spans="1:8" ht="16.5" customHeight="1" hidden="1">
      <c r="A26" s="111" t="s">
        <v>815</v>
      </c>
      <c r="B26" s="112">
        <f t="shared" si="4"/>
        <v>0</v>
      </c>
      <c r="C26" s="232"/>
      <c r="D26" s="232"/>
      <c r="E26" s="112">
        <f t="shared" si="2"/>
        <v>0</v>
      </c>
      <c r="F26" s="232"/>
      <c r="G26" s="232"/>
      <c r="H26" s="52" t="e">
        <f t="shared" si="0"/>
        <v>#DIV/0!</v>
      </c>
    </row>
    <row r="27" spans="1:8" ht="19.5" customHeight="1">
      <c r="A27" s="111" t="s">
        <v>136</v>
      </c>
      <c r="B27" s="110">
        <f aca="true" t="shared" si="5" ref="B27:G27">SUM(B28:B37)</f>
        <v>5891</v>
      </c>
      <c r="C27" s="110">
        <f t="shared" si="5"/>
        <v>5891</v>
      </c>
      <c r="D27" s="110">
        <f t="shared" si="5"/>
        <v>0</v>
      </c>
      <c r="E27" s="110">
        <f t="shared" si="5"/>
        <v>6753</v>
      </c>
      <c r="F27" s="110">
        <f t="shared" si="5"/>
        <v>6753</v>
      </c>
      <c r="G27" s="110">
        <f t="shared" si="5"/>
        <v>0</v>
      </c>
      <c r="H27" s="52">
        <f t="shared" si="0"/>
        <v>14.632490239348158</v>
      </c>
    </row>
    <row r="28" spans="1:8" ht="19.5" customHeight="1">
      <c r="A28" s="111" t="s">
        <v>801</v>
      </c>
      <c r="B28" s="112">
        <f aca="true" t="shared" si="6" ref="B28:B37">C28+D28</f>
        <v>2916</v>
      </c>
      <c r="C28" s="112">
        <v>2916</v>
      </c>
      <c r="D28" s="112"/>
      <c r="E28" s="112">
        <f t="shared" si="2"/>
        <v>3058</v>
      </c>
      <c r="F28" s="112">
        <v>3058</v>
      </c>
      <c r="G28" s="112"/>
      <c r="H28" s="52">
        <f t="shared" si="0"/>
        <v>4.869684499314133</v>
      </c>
    </row>
    <row r="29" spans="1:8" ht="19.5" customHeight="1">
      <c r="A29" s="111" t="s">
        <v>802</v>
      </c>
      <c r="B29" s="112">
        <f t="shared" si="6"/>
        <v>208</v>
      </c>
      <c r="C29" s="112">
        <v>208</v>
      </c>
      <c r="D29" s="112"/>
      <c r="E29" s="112">
        <f t="shared" si="2"/>
        <v>195</v>
      </c>
      <c r="F29" s="112">
        <v>195</v>
      </c>
      <c r="G29" s="112"/>
      <c r="H29" s="52">
        <f t="shared" si="0"/>
        <v>-6.25</v>
      </c>
    </row>
    <row r="30" spans="1:8" ht="19.5" customHeight="1">
      <c r="A30" s="111" t="s">
        <v>803</v>
      </c>
      <c r="B30" s="112">
        <f t="shared" si="6"/>
        <v>161</v>
      </c>
      <c r="C30" s="232">
        <v>161</v>
      </c>
      <c r="D30" s="232"/>
      <c r="E30" s="112">
        <f t="shared" si="2"/>
        <v>141</v>
      </c>
      <c r="F30" s="232">
        <v>141</v>
      </c>
      <c r="G30" s="232"/>
      <c r="H30" s="52">
        <f t="shared" si="0"/>
        <v>-12.422360248447205</v>
      </c>
    </row>
    <row r="31" spans="1:8" ht="16.5" customHeight="1" hidden="1">
      <c r="A31" s="111" t="s">
        <v>816</v>
      </c>
      <c r="B31" s="112">
        <f t="shared" si="6"/>
        <v>0</v>
      </c>
      <c r="C31" s="232"/>
      <c r="D31" s="232"/>
      <c r="E31" s="112">
        <f t="shared" si="2"/>
        <v>0</v>
      </c>
      <c r="F31" s="232"/>
      <c r="G31" s="232"/>
      <c r="H31" s="52" t="e">
        <f t="shared" si="0"/>
        <v>#DIV/0!</v>
      </c>
    </row>
    <row r="32" spans="1:8" ht="19.5" customHeight="1">
      <c r="A32" s="111" t="s">
        <v>817</v>
      </c>
      <c r="B32" s="112">
        <f t="shared" si="6"/>
        <v>655</v>
      </c>
      <c r="C32" s="232">
        <v>655</v>
      </c>
      <c r="D32" s="232"/>
      <c r="E32" s="112">
        <f t="shared" si="2"/>
        <v>960</v>
      </c>
      <c r="F32" s="232">
        <v>960</v>
      </c>
      <c r="G32" s="232"/>
      <c r="H32" s="52">
        <f t="shared" si="0"/>
        <v>46.564885496183194</v>
      </c>
    </row>
    <row r="33" spans="1:8" ht="19.5" customHeight="1">
      <c r="A33" s="111" t="s">
        <v>818</v>
      </c>
      <c r="B33" s="112">
        <f t="shared" si="6"/>
        <v>90</v>
      </c>
      <c r="C33" s="232">
        <v>90</v>
      </c>
      <c r="D33" s="232"/>
      <c r="E33" s="112">
        <f t="shared" si="2"/>
        <v>99</v>
      </c>
      <c r="F33" s="232">
        <v>99</v>
      </c>
      <c r="G33" s="232"/>
      <c r="H33" s="52">
        <f t="shared" si="0"/>
        <v>10.000000000000014</v>
      </c>
    </row>
    <row r="34" spans="1:8" ht="19.5" customHeight="1">
      <c r="A34" s="111" t="s">
        <v>819</v>
      </c>
      <c r="B34" s="112">
        <f t="shared" si="6"/>
        <v>1061</v>
      </c>
      <c r="C34" s="112">
        <v>1061</v>
      </c>
      <c r="D34" s="112"/>
      <c r="E34" s="112">
        <f t="shared" si="2"/>
        <v>1288</v>
      </c>
      <c r="F34" s="112">
        <v>1288</v>
      </c>
      <c r="G34" s="112"/>
      <c r="H34" s="52">
        <f t="shared" si="0"/>
        <v>21.39491046182846</v>
      </c>
    </row>
    <row r="35" spans="1:8" ht="16.5" customHeight="1" hidden="1">
      <c r="A35" s="111" t="s">
        <v>820</v>
      </c>
      <c r="B35" s="112">
        <f t="shared" si="6"/>
        <v>0</v>
      </c>
      <c r="C35" s="232"/>
      <c r="D35" s="232"/>
      <c r="E35" s="112">
        <f t="shared" si="2"/>
        <v>0</v>
      </c>
      <c r="F35" s="232"/>
      <c r="G35" s="232"/>
      <c r="H35" s="52" t="e">
        <f t="shared" si="0"/>
        <v>#DIV/0!</v>
      </c>
    </row>
    <row r="36" spans="1:8" ht="16.5" customHeight="1" hidden="1">
      <c r="A36" s="111" t="s">
        <v>810</v>
      </c>
      <c r="B36" s="112">
        <f t="shared" si="6"/>
        <v>0</v>
      </c>
      <c r="C36" s="112"/>
      <c r="D36" s="112"/>
      <c r="E36" s="112">
        <f t="shared" si="2"/>
        <v>0</v>
      </c>
      <c r="F36" s="112"/>
      <c r="G36" s="112"/>
      <c r="H36" s="52" t="e">
        <f t="shared" si="0"/>
        <v>#DIV/0!</v>
      </c>
    </row>
    <row r="37" spans="1:8" ht="19.5" customHeight="1">
      <c r="A37" s="111" t="s">
        <v>821</v>
      </c>
      <c r="B37" s="112">
        <f t="shared" si="6"/>
        <v>800</v>
      </c>
      <c r="C37" s="232">
        <v>800</v>
      </c>
      <c r="D37" s="232"/>
      <c r="E37" s="112">
        <f t="shared" si="2"/>
        <v>1012</v>
      </c>
      <c r="F37" s="232">
        <v>1012</v>
      </c>
      <c r="G37" s="232"/>
      <c r="H37" s="52">
        <f t="shared" si="0"/>
        <v>26.499999999999986</v>
      </c>
    </row>
    <row r="38" spans="1:8" ht="19.5" customHeight="1">
      <c r="A38" s="111" t="s">
        <v>822</v>
      </c>
      <c r="B38" s="110">
        <f aca="true" t="shared" si="7" ref="B38:G38">SUM(B39:B49)</f>
        <v>337</v>
      </c>
      <c r="C38" s="110">
        <f t="shared" si="7"/>
        <v>337</v>
      </c>
      <c r="D38" s="110">
        <f t="shared" si="7"/>
        <v>0</v>
      </c>
      <c r="E38" s="110">
        <f t="shared" si="7"/>
        <v>365</v>
      </c>
      <c r="F38" s="110">
        <f t="shared" si="7"/>
        <v>365</v>
      </c>
      <c r="G38" s="110">
        <f t="shared" si="7"/>
        <v>0</v>
      </c>
      <c r="H38" s="52">
        <f t="shared" si="0"/>
        <v>8.308605341246292</v>
      </c>
    </row>
    <row r="39" spans="1:8" ht="19.5" customHeight="1">
      <c r="A39" s="111" t="s">
        <v>801</v>
      </c>
      <c r="B39" s="112">
        <f aca="true" t="shared" si="8" ref="B39:B49">C39+D39</f>
        <v>231</v>
      </c>
      <c r="C39" s="112">
        <v>231</v>
      </c>
      <c r="D39" s="112"/>
      <c r="E39" s="112">
        <f t="shared" si="2"/>
        <v>268</v>
      </c>
      <c r="F39" s="112">
        <v>268</v>
      </c>
      <c r="G39" s="112"/>
      <c r="H39" s="52">
        <f t="shared" si="0"/>
        <v>16.01731601731602</v>
      </c>
    </row>
    <row r="40" spans="1:8" ht="16.5" customHeight="1" hidden="1">
      <c r="A40" s="111" t="s">
        <v>802</v>
      </c>
      <c r="B40" s="112">
        <f t="shared" si="8"/>
        <v>0</v>
      </c>
      <c r="C40" s="232"/>
      <c r="D40" s="232"/>
      <c r="E40" s="112">
        <f t="shared" si="2"/>
        <v>0</v>
      </c>
      <c r="F40" s="232"/>
      <c r="G40" s="232"/>
      <c r="H40" s="52" t="e">
        <f t="shared" si="0"/>
        <v>#DIV/0!</v>
      </c>
    </row>
    <row r="41" spans="1:8" ht="16.5" customHeight="1" hidden="1">
      <c r="A41" s="111" t="s">
        <v>803</v>
      </c>
      <c r="B41" s="112">
        <f t="shared" si="8"/>
        <v>0</v>
      </c>
      <c r="C41" s="232"/>
      <c r="D41" s="232"/>
      <c r="E41" s="112">
        <f t="shared" si="2"/>
        <v>0</v>
      </c>
      <c r="F41" s="232"/>
      <c r="G41" s="232"/>
      <c r="H41" s="52" t="e">
        <f t="shared" si="0"/>
        <v>#DIV/0!</v>
      </c>
    </row>
    <row r="42" spans="1:8" ht="16.5" customHeight="1" hidden="1">
      <c r="A42" s="111" t="s">
        <v>823</v>
      </c>
      <c r="B42" s="112">
        <f t="shared" si="8"/>
        <v>0</v>
      </c>
      <c r="C42" s="112"/>
      <c r="D42" s="112"/>
      <c r="E42" s="112">
        <f t="shared" si="2"/>
        <v>0</v>
      </c>
      <c r="F42" s="112"/>
      <c r="G42" s="112"/>
      <c r="H42" s="52" t="e">
        <f t="shared" si="0"/>
        <v>#DIV/0!</v>
      </c>
    </row>
    <row r="43" spans="1:8" ht="16.5" customHeight="1" hidden="1">
      <c r="A43" s="111" t="s">
        <v>825</v>
      </c>
      <c r="B43" s="112">
        <f t="shared" si="8"/>
        <v>0</v>
      </c>
      <c r="C43" s="232"/>
      <c r="D43" s="232"/>
      <c r="E43" s="112">
        <f t="shared" si="2"/>
        <v>0</v>
      </c>
      <c r="F43" s="232"/>
      <c r="G43" s="232"/>
      <c r="H43" s="52" t="e">
        <f t="shared" si="0"/>
        <v>#DIV/0!</v>
      </c>
    </row>
    <row r="44" spans="1:8" ht="16.5" customHeight="1" hidden="1">
      <c r="A44" s="111" t="s">
        <v>826</v>
      </c>
      <c r="B44" s="112">
        <f t="shared" si="8"/>
        <v>0</v>
      </c>
      <c r="C44" s="232"/>
      <c r="D44" s="232"/>
      <c r="E44" s="112">
        <f t="shared" si="2"/>
        <v>0</v>
      </c>
      <c r="F44" s="232"/>
      <c r="G44" s="232"/>
      <c r="H44" s="52" t="e">
        <f t="shared" si="0"/>
        <v>#DIV/0!</v>
      </c>
    </row>
    <row r="45" spans="1:8" ht="16.5" customHeight="1" hidden="1">
      <c r="A45" s="111" t="s">
        <v>827</v>
      </c>
      <c r="B45" s="112">
        <f t="shared" si="8"/>
        <v>0</v>
      </c>
      <c r="C45" s="232"/>
      <c r="D45" s="232"/>
      <c r="E45" s="112">
        <f t="shared" si="2"/>
        <v>0</v>
      </c>
      <c r="F45" s="232"/>
      <c r="G45" s="232"/>
      <c r="H45" s="52" t="e">
        <f t="shared" si="0"/>
        <v>#DIV/0!</v>
      </c>
    </row>
    <row r="46" spans="1:8" ht="19.5" customHeight="1">
      <c r="A46" s="111" t="s">
        <v>828</v>
      </c>
      <c r="B46" s="112">
        <f t="shared" si="8"/>
        <v>106</v>
      </c>
      <c r="C46" s="112">
        <v>106</v>
      </c>
      <c r="D46" s="112"/>
      <c r="E46" s="112">
        <f t="shared" si="2"/>
        <v>97</v>
      </c>
      <c r="F46" s="112">
        <v>97</v>
      </c>
      <c r="G46" s="112"/>
      <c r="H46" s="52">
        <f t="shared" si="0"/>
        <v>-8.490566037735846</v>
      </c>
    </row>
    <row r="47" spans="1:8" ht="16.5" customHeight="1" hidden="1">
      <c r="A47" s="111" t="s">
        <v>1167</v>
      </c>
      <c r="B47" s="112">
        <f t="shared" si="8"/>
        <v>0</v>
      </c>
      <c r="C47" s="232"/>
      <c r="D47" s="232"/>
      <c r="E47" s="112">
        <f t="shared" si="2"/>
        <v>0</v>
      </c>
      <c r="F47" s="232"/>
      <c r="G47" s="232"/>
      <c r="H47" s="52" t="e">
        <f t="shared" si="0"/>
        <v>#DIV/0!</v>
      </c>
    </row>
    <row r="48" spans="1:8" ht="16.5" customHeight="1" hidden="1">
      <c r="A48" s="111" t="s">
        <v>810</v>
      </c>
      <c r="B48" s="112">
        <f t="shared" si="8"/>
        <v>0</v>
      </c>
      <c r="C48" s="112"/>
      <c r="D48" s="112"/>
      <c r="E48" s="112">
        <f t="shared" si="2"/>
        <v>0</v>
      </c>
      <c r="F48" s="112"/>
      <c r="G48" s="112"/>
      <c r="H48" s="52" t="e">
        <f t="shared" si="0"/>
        <v>#DIV/0!</v>
      </c>
    </row>
    <row r="49" spans="1:8" ht="16.5" customHeight="1" hidden="1">
      <c r="A49" s="111" t="s">
        <v>829</v>
      </c>
      <c r="B49" s="112">
        <f t="shared" si="8"/>
        <v>0</v>
      </c>
      <c r="C49" s="232"/>
      <c r="D49" s="232"/>
      <c r="E49" s="112">
        <f t="shared" si="2"/>
        <v>0</v>
      </c>
      <c r="F49" s="232"/>
      <c r="G49" s="232"/>
      <c r="H49" s="52" t="e">
        <f t="shared" si="0"/>
        <v>#DIV/0!</v>
      </c>
    </row>
    <row r="50" spans="1:8" ht="19.5" customHeight="1">
      <c r="A50" s="111" t="s">
        <v>830</v>
      </c>
      <c r="B50" s="110">
        <f aca="true" t="shared" si="9" ref="B50:G50">SUM(B51:B60)</f>
        <v>239</v>
      </c>
      <c r="C50" s="110">
        <f t="shared" si="9"/>
        <v>239</v>
      </c>
      <c r="D50" s="110">
        <f t="shared" si="9"/>
        <v>0</v>
      </c>
      <c r="E50" s="110">
        <f t="shared" si="9"/>
        <v>287</v>
      </c>
      <c r="F50" s="110">
        <f t="shared" si="9"/>
        <v>287</v>
      </c>
      <c r="G50" s="110">
        <f t="shared" si="9"/>
        <v>0</v>
      </c>
      <c r="H50" s="52">
        <f t="shared" si="0"/>
        <v>20.083682008368214</v>
      </c>
    </row>
    <row r="51" spans="1:8" ht="19.5" customHeight="1">
      <c r="A51" s="111" t="s">
        <v>801</v>
      </c>
      <c r="B51" s="112">
        <f aca="true" t="shared" si="10" ref="B51:B60">C51+D51</f>
        <v>77</v>
      </c>
      <c r="C51" s="112">
        <v>77</v>
      </c>
      <c r="D51" s="112"/>
      <c r="E51" s="112">
        <f t="shared" si="2"/>
        <v>80</v>
      </c>
      <c r="F51" s="112">
        <v>80</v>
      </c>
      <c r="G51" s="112"/>
      <c r="H51" s="52">
        <f t="shared" si="0"/>
        <v>3.896103896103881</v>
      </c>
    </row>
    <row r="52" spans="1:8" ht="16.5" customHeight="1" hidden="1">
      <c r="A52" s="111" t="s">
        <v>802</v>
      </c>
      <c r="B52" s="112">
        <f t="shared" si="10"/>
        <v>0</v>
      </c>
      <c r="C52" s="112"/>
      <c r="D52" s="112"/>
      <c r="E52" s="112">
        <f t="shared" si="2"/>
        <v>0</v>
      </c>
      <c r="F52" s="112"/>
      <c r="G52" s="112"/>
      <c r="H52" s="52" t="e">
        <f t="shared" si="0"/>
        <v>#DIV/0!</v>
      </c>
    </row>
    <row r="53" spans="1:8" ht="16.5" customHeight="1" hidden="1">
      <c r="A53" s="111" t="s">
        <v>803</v>
      </c>
      <c r="B53" s="112">
        <f t="shared" si="10"/>
        <v>0</v>
      </c>
      <c r="C53" s="232"/>
      <c r="D53" s="232"/>
      <c r="E53" s="112">
        <f t="shared" si="2"/>
        <v>0</v>
      </c>
      <c r="F53" s="232"/>
      <c r="G53" s="232"/>
      <c r="H53" s="52" t="e">
        <f t="shared" si="0"/>
        <v>#DIV/0!</v>
      </c>
    </row>
    <row r="54" spans="1:8" ht="16.5" customHeight="1" hidden="1">
      <c r="A54" s="111" t="s">
        <v>831</v>
      </c>
      <c r="B54" s="112">
        <f t="shared" si="10"/>
        <v>0</v>
      </c>
      <c r="C54" s="232"/>
      <c r="D54" s="232"/>
      <c r="E54" s="112">
        <f t="shared" si="2"/>
        <v>0</v>
      </c>
      <c r="F54" s="232"/>
      <c r="G54" s="232"/>
      <c r="H54" s="52" t="e">
        <f t="shared" si="0"/>
        <v>#DIV/0!</v>
      </c>
    </row>
    <row r="55" spans="1:8" ht="16.5" customHeight="1" hidden="1">
      <c r="A55" s="111" t="s">
        <v>832</v>
      </c>
      <c r="B55" s="112">
        <f t="shared" si="10"/>
        <v>0</v>
      </c>
      <c r="C55" s="112"/>
      <c r="D55" s="112"/>
      <c r="E55" s="112">
        <f t="shared" si="2"/>
        <v>0</v>
      </c>
      <c r="F55" s="112"/>
      <c r="G55" s="112"/>
      <c r="H55" s="52" t="e">
        <f t="shared" si="0"/>
        <v>#DIV/0!</v>
      </c>
    </row>
    <row r="56" spans="1:8" ht="16.5" customHeight="1" hidden="1">
      <c r="A56" s="111" t="s">
        <v>833</v>
      </c>
      <c r="B56" s="112">
        <f t="shared" si="10"/>
        <v>0</v>
      </c>
      <c r="C56" s="232"/>
      <c r="D56" s="232"/>
      <c r="E56" s="112">
        <f t="shared" si="2"/>
        <v>0</v>
      </c>
      <c r="F56" s="232"/>
      <c r="G56" s="232"/>
      <c r="H56" s="52" t="e">
        <f t="shared" si="0"/>
        <v>#DIV/0!</v>
      </c>
    </row>
    <row r="57" spans="1:8" ht="19.5" customHeight="1">
      <c r="A57" s="111" t="s">
        <v>834</v>
      </c>
      <c r="B57" s="112">
        <f t="shared" si="10"/>
        <v>65</v>
      </c>
      <c r="C57" s="112">
        <v>65</v>
      </c>
      <c r="D57" s="112"/>
      <c r="E57" s="112">
        <f t="shared" si="2"/>
        <v>90</v>
      </c>
      <c r="F57" s="112">
        <v>90</v>
      </c>
      <c r="G57" s="112"/>
      <c r="H57" s="52">
        <f t="shared" si="0"/>
        <v>38.46153846153845</v>
      </c>
    </row>
    <row r="58" spans="1:8" ht="19.5" customHeight="1">
      <c r="A58" s="111" t="s">
        <v>835</v>
      </c>
      <c r="B58" s="112">
        <f t="shared" si="10"/>
        <v>87</v>
      </c>
      <c r="C58" s="112">
        <v>87</v>
      </c>
      <c r="D58" s="112"/>
      <c r="E58" s="112">
        <f t="shared" si="2"/>
        <v>109</v>
      </c>
      <c r="F58" s="112">
        <v>109</v>
      </c>
      <c r="G58" s="112"/>
      <c r="H58" s="52">
        <f t="shared" si="0"/>
        <v>25.28735632183907</v>
      </c>
    </row>
    <row r="59" spans="1:8" ht="16.5" customHeight="1" hidden="1">
      <c r="A59" s="111" t="s">
        <v>810</v>
      </c>
      <c r="B59" s="112">
        <f t="shared" si="10"/>
        <v>0</v>
      </c>
      <c r="C59" s="232"/>
      <c r="D59" s="232"/>
      <c r="E59" s="112">
        <f t="shared" si="2"/>
        <v>0</v>
      </c>
      <c r="F59" s="232"/>
      <c r="G59" s="232"/>
      <c r="H59" s="52" t="e">
        <f t="shared" si="0"/>
        <v>#DIV/0!</v>
      </c>
    </row>
    <row r="60" spans="1:8" ht="19.5" customHeight="1">
      <c r="A60" s="111" t="s">
        <v>836</v>
      </c>
      <c r="B60" s="112">
        <f t="shared" si="10"/>
        <v>10</v>
      </c>
      <c r="C60" s="232">
        <v>10</v>
      </c>
      <c r="D60" s="232"/>
      <c r="E60" s="112">
        <f t="shared" si="2"/>
        <v>8</v>
      </c>
      <c r="F60" s="232">
        <v>8</v>
      </c>
      <c r="G60" s="232"/>
      <c r="H60" s="52">
        <f t="shared" si="0"/>
        <v>-20</v>
      </c>
    </row>
    <row r="61" spans="1:8" ht="19.5" customHeight="1">
      <c r="A61" s="111" t="s">
        <v>837</v>
      </c>
      <c r="B61" s="110">
        <f aca="true" t="shared" si="11" ref="B61:G61">SUM(B62:B71)</f>
        <v>880</v>
      </c>
      <c r="C61" s="110">
        <f t="shared" si="11"/>
        <v>880</v>
      </c>
      <c r="D61" s="110">
        <f t="shared" si="11"/>
        <v>0</v>
      </c>
      <c r="E61" s="110">
        <f t="shared" si="11"/>
        <v>882</v>
      </c>
      <c r="F61" s="110">
        <f t="shared" si="11"/>
        <v>882</v>
      </c>
      <c r="G61" s="110">
        <f t="shared" si="11"/>
        <v>0</v>
      </c>
      <c r="H61" s="52">
        <f t="shared" si="0"/>
        <v>0.22727272727271952</v>
      </c>
    </row>
    <row r="62" spans="1:8" ht="19.5" customHeight="1">
      <c r="A62" s="111" t="s">
        <v>801</v>
      </c>
      <c r="B62" s="112">
        <f aca="true" t="shared" si="12" ref="B62:B71">C62+D62</f>
        <v>325</v>
      </c>
      <c r="C62" s="112">
        <v>325</v>
      </c>
      <c r="D62" s="112"/>
      <c r="E62" s="112">
        <f t="shared" si="2"/>
        <v>327</v>
      </c>
      <c r="F62" s="112">
        <v>327</v>
      </c>
      <c r="G62" s="112"/>
      <c r="H62" s="52">
        <f t="shared" si="0"/>
        <v>0.6153846153846132</v>
      </c>
    </row>
    <row r="63" spans="1:8" ht="19.5" customHeight="1" hidden="1">
      <c r="A63" s="111" t="s">
        <v>802</v>
      </c>
      <c r="B63" s="112">
        <f t="shared" si="12"/>
        <v>0</v>
      </c>
      <c r="C63" s="112"/>
      <c r="D63" s="112"/>
      <c r="E63" s="112">
        <f t="shared" si="2"/>
        <v>0</v>
      </c>
      <c r="F63" s="112"/>
      <c r="G63" s="112"/>
      <c r="H63" s="52" t="e">
        <f t="shared" si="0"/>
        <v>#DIV/0!</v>
      </c>
    </row>
    <row r="64" spans="1:8" ht="16.5" customHeight="1" hidden="1">
      <c r="A64" s="111" t="s">
        <v>803</v>
      </c>
      <c r="B64" s="112">
        <f t="shared" si="12"/>
        <v>0</v>
      </c>
      <c r="C64" s="232"/>
      <c r="D64" s="232"/>
      <c r="E64" s="112">
        <f t="shared" si="2"/>
        <v>0</v>
      </c>
      <c r="F64" s="232"/>
      <c r="G64" s="232"/>
      <c r="H64" s="52" t="e">
        <f t="shared" si="0"/>
        <v>#DIV/0!</v>
      </c>
    </row>
    <row r="65" spans="1:8" ht="16.5" customHeight="1" hidden="1">
      <c r="A65" s="111" t="s">
        <v>838</v>
      </c>
      <c r="B65" s="112">
        <f t="shared" si="12"/>
        <v>0</v>
      </c>
      <c r="C65" s="232"/>
      <c r="D65" s="232"/>
      <c r="E65" s="112">
        <f t="shared" si="2"/>
        <v>0</v>
      </c>
      <c r="F65" s="232"/>
      <c r="G65" s="232"/>
      <c r="H65" s="52" t="e">
        <f t="shared" si="0"/>
        <v>#DIV/0!</v>
      </c>
    </row>
    <row r="66" spans="1:8" ht="19.5" customHeight="1">
      <c r="A66" s="111" t="s">
        <v>839</v>
      </c>
      <c r="B66" s="112">
        <f t="shared" si="12"/>
        <v>138</v>
      </c>
      <c r="C66" s="112">
        <v>138</v>
      </c>
      <c r="D66" s="112"/>
      <c r="E66" s="112">
        <f t="shared" si="2"/>
        <v>118</v>
      </c>
      <c r="F66" s="112">
        <v>118</v>
      </c>
      <c r="G66" s="112"/>
      <c r="H66" s="52">
        <f t="shared" si="0"/>
        <v>-14.492753623188406</v>
      </c>
    </row>
    <row r="67" spans="1:8" ht="19.5" customHeight="1">
      <c r="A67" s="111" t="s">
        <v>840</v>
      </c>
      <c r="B67" s="112">
        <f t="shared" si="12"/>
        <v>30</v>
      </c>
      <c r="C67" s="232">
        <v>30</v>
      </c>
      <c r="D67" s="232"/>
      <c r="E67" s="112">
        <f t="shared" si="2"/>
        <v>32</v>
      </c>
      <c r="F67" s="232">
        <v>32</v>
      </c>
      <c r="G67" s="232"/>
      <c r="H67" s="52">
        <f t="shared" si="0"/>
        <v>6.666666666666671</v>
      </c>
    </row>
    <row r="68" spans="1:8" ht="19.5" customHeight="1">
      <c r="A68" s="111" t="s">
        <v>841</v>
      </c>
      <c r="B68" s="112">
        <f t="shared" si="12"/>
        <v>65</v>
      </c>
      <c r="C68" s="112">
        <v>65</v>
      </c>
      <c r="D68" s="112"/>
      <c r="E68" s="112">
        <f t="shared" si="2"/>
        <v>91</v>
      </c>
      <c r="F68" s="112">
        <v>91</v>
      </c>
      <c r="G68" s="112"/>
      <c r="H68" s="52">
        <f t="shared" si="0"/>
        <v>40</v>
      </c>
    </row>
    <row r="69" spans="1:8" ht="19.5" customHeight="1">
      <c r="A69" s="111" t="s">
        <v>842</v>
      </c>
      <c r="B69" s="112">
        <f t="shared" si="12"/>
        <v>151</v>
      </c>
      <c r="C69" s="112">
        <v>151</v>
      </c>
      <c r="D69" s="112"/>
      <c r="E69" s="112">
        <f t="shared" si="2"/>
        <v>130</v>
      </c>
      <c r="F69" s="112">
        <v>130</v>
      </c>
      <c r="G69" s="112"/>
      <c r="H69" s="52">
        <f t="shared" si="0"/>
        <v>-13.907284768211923</v>
      </c>
    </row>
    <row r="70" spans="1:8" ht="16.5" customHeight="1" hidden="1">
      <c r="A70" s="111" t="s">
        <v>810</v>
      </c>
      <c r="B70" s="112">
        <f t="shared" si="12"/>
        <v>0</v>
      </c>
      <c r="C70" s="112"/>
      <c r="D70" s="112"/>
      <c r="E70" s="112">
        <f aca="true" t="shared" si="13" ref="E70:E133">F70+G70</f>
        <v>0</v>
      </c>
      <c r="F70" s="112"/>
      <c r="G70" s="112"/>
      <c r="H70" s="52" t="e">
        <f aca="true" t="shared" si="14" ref="H70:H133">E70/B70*100-100</f>
        <v>#DIV/0!</v>
      </c>
    </row>
    <row r="71" spans="1:8" ht="19.5" customHeight="1">
      <c r="A71" s="111" t="s">
        <v>843</v>
      </c>
      <c r="B71" s="112">
        <f t="shared" si="12"/>
        <v>171</v>
      </c>
      <c r="C71" s="112">
        <v>171</v>
      </c>
      <c r="D71" s="112"/>
      <c r="E71" s="112">
        <f t="shared" si="13"/>
        <v>184</v>
      </c>
      <c r="F71" s="112">
        <v>184</v>
      </c>
      <c r="G71" s="112"/>
      <c r="H71" s="52">
        <f t="shared" si="14"/>
        <v>7.602339181286538</v>
      </c>
    </row>
    <row r="72" spans="1:8" ht="19.5" customHeight="1">
      <c r="A72" s="111" t="s">
        <v>844</v>
      </c>
      <c r="B72" s="110">
        <f aca="true" t="shared" si="15" ref="B72:G72">SUM(B73:B83)</f>
        <v>600</v>
      </c>
      <c r="C72" s="110">
        <f t="shared" si="15"/>
        <v>600</v>
      </c>
      <c r="D72" s="110">
        <f t="shared" si="15"/>
        <v>0</v>
      </c>
      <c r="E72" s="110">
        <f t="shared" si="15"/>
        <v>700</v>
      </c>
      <c r="F72" s="110">
        <f t="shared" si="15"/>
        <v>700</v>
      </c>
      <c r="G72" s="110">
        <f t="shared" si="15"/>
        <v>0</v>
      </c>
      <c r="H72" s="52">
        <f t="shared" si="14"/>
        <v>16.66666666666667</v>
      </c>
    </row>
    <row r="73" spans="1:8" ht="16.5" customHeight="1" hidden="1">
      <c r="A73" s="111" t="s">
        <v>801</v>
      </c>
      <c r="B73" s="112">
        <f aca="true" t="shared" si="16" ref="B73:B83">C73+D73</f>
        <v>0</v>
      </c>
      <c r="C73" s="232"/>
      <c r="D73" s="232"/>
      <c r="E73" s="112">
        <f t="shared" si="13"/>
        <v>0</v>
      </c>
      <c r="F73" s="232"/>
      <c r="G73" s="232"/>
      <c r="H73" s="52" t="e">
        <f t="shared" si="14"/>
        <v>#DIV/0!</v>
      </c>
    </row>
    <row r="74" spans="1:8" ht="16.5" customHeight="1" hidden="1">
      <c r="A74" s="111" t="s">
        <v>802</v>
      </c>
      <c r="B74" s="112">
        <f t="shared" si="16"/>
        <v>0</v>
      </c>
      <c r="C74" s="232"/>
      <c r="D74" s="232"/>
      <c r="E74" s="112">
        <f t="shared" si="13"/>
        <v>0</v>
      </c>
      <c r="F74" s="232"/>
      <c r="G74" s="232"/>
      <c r="H74" s="52" t="e">
        <f t="shared" si="14"/>
        <v>#DIV/0!</v>
      </c>
    </row>
    <row r="75" spans="1:8" ht="16.5" customHeight="1" hidden="1">
      <c r="A75" s="111" t="s">
        <v>803</v>
      </c>
      <c r="B75" s="112">
        <f t="shared" si="16"/>
        <v>0</v>
      </c>
      <c r="C75" s="232"/>
      <c r="D75" s="232"/>
      <c r="E75" s="112">
        <f t="shared" si="13"/>
        <v>0</v>
      </c>
      <c r="F75" s="232"/>
      <c r="G75" s="232"/>
      <c r="H75" s="52" t="e">
        <f t="shared" si="14"/>
        <v>#DIV/0!</v>
      </c>
    </row>
    <row r="76" spans="1:8" ht="16.5" customHeight="1" hidden="1">
      <c r="A76" s="111" t="s">
        <v>845</v>
      </c>
      <c r="B76" s="112">
        <f t="shared" si="16"/>
        <v>0</v>
      </c>
      <c r="C76" s="232"/>
      <c r="D76" s="232"/>
      <c r="E76" s="112">
        <f t="shared" si="13"/>
        <v>0</v>
      </c>
      <c r="F76" s="232"/>
      <c r="G76" s="232"/>
      <c r="H76" s="52" t="e">
        <f t="shared" si="14"/>
        <v>#DIV/0!</v>
      </c>
    </row>
    <row r="77" spans="1:8" ht="16.5" customHeight="1" hidden="1">
      <c r="A77" s="111" t="s">
        <v>846</v>
      </c>
      <c r="B77" s="112">
        <f t="shared" si="16"/>
        <v>0</v>
      </c>
      <c r="C77" s="232"/>
      <c r="D77" s="232"/>
      <c r="E77" s="112">
        <f t="shared" si="13"/>
        <v>0</v>
      </c>
      <c r="F77" s="232"/>
      <c r="G77" s="232"/>
      <c r="H77" s="52" t="e">
        <f t="shared" si="14"/>
        <v>#DIV/0!</v>
      </c>
    </row>
    <row r="78" spans="1:8" ht="16.5" customHeight="1" hidden="1">
      <c r="A78" s="111" t="s">
        <v>847</v>
      </c>
      <c r="B78" s="112">
        <f t="shared" si="16"/>
        <v>0</v>
      </c>
      <c r="C78" s="232"/>
      <c r="D78" s="232"/>
      <c r="E78" s="112">
        <f t="shared" si="13"/>
        <v>0</v>
      </c>
      <c r="F78" s="232"/>
      <c r="G78" s="232"/>
      <c r="H78" s="52" t="e">
        <f t="shared" si="14"/>
        <v>#DIV/0!</v>
      </c>
    </row>
    <row r="79" spans="1:8" ht="16.5" customHeight="1" hidden="1">
      <c r="A79" s="111" t="s">
        <v>848</v>
      </c>
      <c r="B79" s="112">
        <f t="shared" si="16"/>
        <v>0</v>
      </c>
      <c r="C79" s="232"/>
      <c r="D79" s="232"/>
      <c r="E79" s="112">
        <f t="shared" si="13"/>
        <v>0</v>
      </c>
      <c r="F79" s="232"/>
      <c r="G79" s="232"/>
      <c r="H79" s="52" t="e">
        <f t="shared" si="14"/>
        <v>#DIV/0!</v>
      </c>
    </row>
    <row r="80" spans="1:8" ht="19.5" customHeight="1">
      <c r="A80" s="111" t="s">
        <v>849</v>
      </c>
      <c r="B80" s="112">
        <f t="shared" si="16"/>
        <v>600</v>
      </c>
      <c r="C80" s="112">
        <v>600</v>
      </c>
      <c r="D80" s="112"/>
      <c r="E80" s="112">
        <f t="shared" si="13"/>
        <v>700</v>
      </c>
      <c r="F80" s="112">
        <v>700</v>
      </c>
      <c r="G80" s="112"/>
      <c r="H80" s="52">
        <f t="shared" si="14"/>
        <v>16.66666666666667</v>
      </c>
    </row>
    <row r="81" spans="1:8" ht="16.5" customHeight="1" hidden="1">
      <c r="A81" s="111" t="s">
        <v>841</v>
      </c>
      <c r="B81" s="112">
        <f t="shared" si="16"/>
        <v>0</v>
      </c>
      <c r="C81" s="232"/>
      <c r="D81" s="232"/>
      <c r="E81" s="112">
        <f t="shared" si="13"/>
        <v>0</v>
      </c>
      <c r="F81" s="232"/>
      <c r="G81" s="232"/>
      <c r="H81" s="52" t="e">
        <f t="shared" si="14"/>
        <v>#DIV/0!</v>
      </c>
    </row>
    <row r="82" spans="1:8" ht="16.5" customHeight="1" hidden="1">
      <c r="A82" s="111" t="s">
        <v>810</v>
      </c>
      <c r="B82" s="112">
        <f t="shared" si="16"/>
        <v>0</v>
      </c>
      <c r="C82" s="232"/>
      <c r="D82" s="232"/>
      <c r="E82" s="112">
        <f t="shared" si="13"/>
        <v>0</v>
      </c>
      <c r="F82" s="232"/>
      <c r="G82" s="232"/>
      <c r="H82" s="52" t="e">
        <f t="shared" si="14"/>
        <v>#DIV/0!</v>
      </c>
    </row>
    <row r="83" spans="1:8" ht="16.5" customHeight="1" hidden="1">
      <c r="A83" s="111" t="s">
        <v>850</v>
      </c>
      <c r="B83" s="112">
        <f t="shared" si="16"/>
        <v>0</v>
      </c>
      <c r="C83" s="112"/>
      <c r="D83" s="112"/>
      <c r="E83" s="112">
        <f t="shared" si="13"/>
        <v>0</v>
      </c>
      <c r="F83" s="112"/>
      <c r="G83" s="112"/>
      <c r="H83" s="52" t="e">
        <f t="shared" si="14"/>
        <v>#DIV/0!</v>
      </c>
    </row>
    <row r="84" spans="1:8" ht="19.5" customHeight="1">
      <c r="A84" s="111" t="s">
        <v>851</v>
      </c>
      <c r="B84" s="110">
        <f aca="true" t="shared" si="17" ref="B84:G84">SUM(B85:B92)</f>
        <v>239</v>
      </c>
      <c r="C84" s="110">
        <f t="shared" si="17"/>
        <v>239</v>
      </c>
      <c r="D84" s="110">
        <f t="shared" si="17"/>
        <v>0</v>
      </c>
      <c r="E84" s="110">
        <f t="shared" si="17"/>
        <v>252</v>
      </c>
      <c r="F84" s="110">
        <f t="shared" si="17"/>
        <v>252</v>
      </c>
      <c r="G84" s="110">
        <f t="shared" si="17"/>
        <v>0</v>
      </c>
      <c r="H84" s="52">
        <f t="shared" si="14"/>
        <v>5.4393305439330675</v>
      </c>
    </row>
    <row r="85" spans="1:8" ht="19.5" customHeight="1">
      <c r="A85" s="111" t="s">
        <v>801</v>
      </c>
      <c r="B85" s="112">
        <f aca="true" t="shared" si="18" ref="B85:B102">C85+D85</f>
        <v>159</v>
      </c>
      <c r="C85" s="112">
        <v>159</v>
      </c>
      <c r="D85" s="112"/>
      <c r="E85" s="112">
        <f t="shared" si="13"/>
        <v>182</v>
      </c>
      <c r="F85" s="112">
        <v>182</v>
      </c>
      <c r="G85" s="112"/>
      <c r="H85" s="52">
        <f t="shared" si="14"/>
        <v>14.465408805031444</v>
      </c>
    </row>
    <row r="86" spans="1:8" ht="16.5" customHeight="1" hidden="1">
      <c r="A86" s="111" t="s">
        <v>802</v>
      </c>
      <c r="B86" s="112">
        <f t="shared" si="18"/>
        <v>0</v>
      </c>
      <c r="C86" s="232"/>
      <c r="D86" s="232"/>
      <c r="E86" s="112">
        <f t="shared" si="13"/>
        <v>0</v>
      </c>
      <c r="F86" s="232"/>
      <c r="G86" s="232"/>
      <c r="H86" s="52" t="e">
        <f t="shared" si="14"/>
        <v>#DIV/0!</v>
      </c>
    </row>
    <row r="87" spans="1:8" ht="16.5" customHeight="1" hidden="1">
      <c r="A87" s="111" t="s">
        <v>803</v>
      </c>
      <c r="B87" s="112">
        <f t="shared" si="18"/>
        <v>0</v>
      </c>
      <c r="C87" s="232"/>
      <c r="D87" s="232"/>
      <c r="E87" s="112">
        <f t="shared" si="13"/>
        <v>0</v>
      </c>
      <c r="F87" s="232"/>
      <c r="G87" s="232"/>
      <c r="H87" s="52" t="e">
        <f t="shared" si="14"/>
        <v>#DIV/0!</v>
      </c>
    </row>
    <row r="88" spans="1:8" ht="19.5" customHeight="1">
      <c r="A88" s="111" t="s">
        <v>852</v>
      </c>
      <c r="B88" s="112">
        <f t="shared" si="18"/>
        <v>73</v>
      </c>
      <c r="C88" s="112">
        <v>73</v>
      </c>
      <c r="D88" s="112"/>
      <c r="E88" s="112">
        <f t="shared" si="13"/>
        <v>70</v>
      </c>
      <c r="F88" s="112">
        <v>70</v>
      </c>
      <c r="G88" s="112"/>
      <c r="H88" s="52">
        <f t="shared" si="14"/>
        <v>-4.1095890410959015</v>
      </c>
    </row>
    <row r="89" spans="1:8" ht="16.5" customHeight="1" hidden="1">
      <c r="A89" s="111" t="s">
        <v>853</v>
      </c>
      <c r="B89" s="112">
        <f t="shared" si="18"/>
        <v>0</v>
      </c>
      <c r="C89" s="232"/>
      <c r="D89" s="232"/>
      <c r="E89" s="112">
        <f t="shared" si="13"/>
        <v>0</v>
      </c>
      <c r="F89" s="232"/>
      <c r="G89" s="232"/>
      <c r="H89" s="52" t="e">
        <f t="shared" si="14"/>
        <v>#DIV/0!</v>
      </c>
    </row>
    <row r="90" spans="1:8" ht="19.5" customHeight="1" hidden="1">
      <c r="A90" s="111" t="s">
        <v>841</v>
      </c>
      <c r="B90" s="112">
        <f t="shared" si="18"/>
        <v>7</v>
      </c>
      <c r="C90" s="232">
        <v>7</v>
      </c>
      <c r="D90" s="232"/>
      <c r="E90" s="112">
        <f t="shared" si="13"/>
        <v>0</v>
      </c>
      <c r="F90" s="232"/>
      <c r="G90" s="232"/>
      <c r="H90" s="52">
        <f t="shared" si="14"/>
        <v>-100</v>
      </c>
    </row>
    <row r="91" spans="1:8" ht="16.5" customHeight="1" hidden="1">
      <c r="A91" s="111" t="s">
        <v>810</v>
      </c>
      <c r="B91" s="112">
        <f t="shared" si="18"/>
        <v>0</v>
      </c>
      <c r="C91" s="232"/>
      <c r="D91" s="232"/>
      <c r="E91" s="112">
        <f t="shared" si="13"/>
        <v>0</v>
      </c>
      <c r="F91" s="232"/>
      <c r="G91" s="232"/>
      <c r="H91" s="52" t="e">
        <f t="shared" si="14"/>
        <v>#DIV/0!</v>
      </c>
    </row>
    <row r="92" spans="1:8" ht="16.5" customHeight="1" hidden="1">
      <c r="A92" s="111" t="s">
        <v>854</v>
      </c>
      <c r="B92" s="112">
        <f t="shared" si="18"/>
        <v>0</v>
      </c>
      <c r="C92" s="232"/>
      <c r="D92" s="232"/>
      <c r="E92" s="112">
        <f t="shared" si="13"/>
        <v>0</v>
      </c>
      <c r="F92" s="232"/>
      <c r="G92" s="232"/>
      <c r="H92" s="52" t="e">
        <f t="shared" si="14"/>
        <v>#DIV/0!</v>
      </c>
    </row>
    <row r="93" spans="1:8" ht="16.5" customHeight="1" hidden="1">
      <c r="A93" s="111" t="s">
        <v>855</v>
      </c>
      <c r="B93" s="112">
        <f t="shared" si="18"/>
        <v>0</v>
      </c>
      <c r="C93" s="233"/>
      <c r="D93" s="233"/>
      <c r="E93" s="112">
        <f t="shared" si="13"/>
        <v>0</v>
      </c>
      <c r="F93" s="233"/>
      <c r="G93" s="233"/>
      <c r="H93" s="52" t="e">
        <f t="shared" si="14"/>
        <v>#DIV/0!</v>
      </c>
    </row>
    <row r="94" spans="1:8" ht="16.5" customHeight="1" hidden="1">
      <c r="A94" s="111" t="s">
        <v>801</v>
      </c>
      <c r="B94" s="112">
        <f t="shared" si="18"/>
        <v>0</v>
      </c>
      <c r="C94" s="232"/>
      <c r="D94" s="232"/>
      <c r="E94" s="112">
        <f t="shared" si="13"/>
        <v>0</v>
      </c>
      <c r="F94" s="232"/>
      <c r="G94" s="232"/>
      <c r="H94" s="52" t="e">
        <f t="shared" si="14"/>
        <v>#DIV/0!</v>
      </c>
    </row>
    <row r="95" spans="1:8" ht="16.5" customHeight="1" hidden="1">
      <c r="A95" s="111" t="s">
        <v>802</v>
      </c>
      <c r="B95" s="112">
        <f t="shared" si="18"/>
        <v>0</v>
      </c>
      <c r="C95" s="232"/>
      <c r="D95" s="232"/>
      <c r="E95" s="112">
        <f t="shared" si="13"/>
        <v>0</v>
      </c>
      <c r="F95" s="232"/>
      <c r="G95" s="232"/>
      <c r="H95" s="52" t="e">
        <f t="shared" si="14"/>
        <v>#DIV/0!</v>
      </c>
    </row>
    <row r="96" spans="1:8" ht="16.5" customHeight="1" hidden="1">
      <c r="A96" s="111" t="s">
        <v>803</v>
      </c>
      <c r="B96" s="112">
        <f t="shared" si="18"/>
        <v>0</v>
      </c>
      <c r="C96" s="232"/>
      <c r="D96" s="232"/>
      <c r="E96" s="112">
        <f t="shared" si="13"/>
        <v>0</v>
      </c>
      <c r="F96" s="232"/>
      <c r="G96" s="232"/>
      <c r="H96" s="52" t="e">
        <f t="shared" si="14"/>
        <v>#DIV/0!</v>
      </c>
    </row>
    <row r="97" spans="1:8" ht="16.5" customHeight="1" hidden="1">
      <c r="A97" s="111" t="s">
        <v>856</v>
      </c>
      <c r="B97" s="112">
        <f t="shared" si="18"/>
        <v>0</v>
      </c>
      <c r="C97" s="232"/>
      <c r="D97" s="232"/>
      <c r="E97" s="112">
        <f t="shared" si="13"/>
        <v>0</v>
      </c>
      <c r="F97" s="232"/>
      <c r="G97" s="232"/>
      <c r="H97" s="52" t="e">
        <f t="shared" si="14"/>
        <v>#DIV/0!</v>
      </c>
    </row>
    <row r="98" spans="1:8" ht="16.5" customHeight="1" hidden="1">
      <c r="A98" s="111" t="s">
        <v>857</v>
      </c>
      <c r="B98" s="112">
        <f t="shared" si="18"/>
        <v>0</v>
      </c>
      <c r="C98" s="232"/>
      <c r="D98" s="232"/>
      <c r="E98" s="112">
        <f t="shared" si="13"/>
        <v>0</v>
      </c>
      <c r="F98" s="232"/>
      <c r="G98" s="232"/>
      <c r="H98" s="52" t="e">
        <f t="shared" si="14"/>
        <v>#DIV/0!</v>
      </c>
    </row>
    <row r="99" spans="1:8" ht="16.5" customHeight="1" hidden="1">
      <c r="A99" s="111" t="s">
        <v>858</v>
      </c>
      <c r="B99" s="112">
        <f t="shared" si="18"/>
        <v>0</v>
      </c>
      <c r="C99" s="232"/>
      <c r="D99" s="232"/>
      <c r="E99" s="112">
        <f t="shared" si="13"/>
        <v>0</v>
      </c>
      <c r="F99" s="232"/>
      <c r="G99" s="232"/>
      <c r="H99" s="52" t="e">
        <f t="shared" si="14"/>
        <v>#DIV/0!</v>
      </c>
    </row>
    <row r="100" spans="1:8" ht="16.5" customHeight="1" hidden="1">
      <c r="A100" s="111" t="s">
        <v>841</v>
      </c>
      <c r="B100" s="112">
        <f t="shared" si="18"/>
        <v>0</v>
      </c>
      <c r="C100" s="232"/>
      <c r="D100" s="232"/>
      <c r="E100" s="112">
        <f t="shared" si="13"/>
        <v>0</v>
      </c>
      <c r="F100" s="232"/>
      <c r="G100" s="232"/>
      <c r="H100" s="52" t="e">
        <f t="shared" si="14"/>
        <v>#DIV/0!</v>
      </c>
    </row>
    <row r="101" spans="1:8" ht="16.5" customHeight="1" hidden="1">
      <c r="A101" s="111" t="s">
        <v>810</v>
      </c>
      <c r="B101" s="112">
        <f t="shared" si="18"/>
        <v>0</v>
      </c>
      <c r="C101" s="232"/>
      <c r="D101" s="232"/>
      <c r="E101" s="112">
        <f t="shared" si="13"/>
        <v>0</v>
      </c>
      <c r="F101" s="232"/>
      <c r="G101" s="232"/>
      <c r="H101" s="52" t="e">
        <f t="shared" si="14"/>
        <v>#DIV/0!</v>
      </c>
    </row>
    <row r="102" spans="1:8" ht="16.5" customHeight="1" hidden="1">
      <c r="A102" s="111" t="s">
        <v>859</v>
      </c>
      <c r="B102" s="112">
        <f t="shared" si="18"/>
        <v>0</v>
      </c>
      <c r="C102" s="232"/>
      <c r="D102" s="232"/>
      <c r="E102" s="112">
        <f t="shared" si="13"/>
        <v>0</v>
      </c>
      <c r="F102" s="232"/>
      <c r="G102" s="232"/>
      <c r="H102" s="52" t="e">
        <f t="shared" si="14"/>
        <v>#DIV/0!</v>
      </c>
    </row>
    <row r="103" spans="1:8" ht="19.5" customHeight="1">
      <c r="A103" s="111" t="s">
        <v>860</v>
      </c>
      <c r="B103" s="110">
        <f aca="true" t="shared" si="19" ref="B103:G103">SUM(B104:B117)</f>
        <v>740</v>
      </c>
      <c r="C103" s="110">
        <f t="shared" si="19"/>
        <v>649</v>
      </c>
      <c r="D103" s="110">
        <f t="shared" si="19"/>
        <v>91</v>
      </c>
      <c r="E103" s="110">
        <f t="shared" si="19"/>
        <v>665</v>
      </c>
      <c r="F103" s="110">
        <f t="shared" si="19"/>
        <v>665</v>
      </c>
      <c r="G103" s="110">
        <f t="shared" si="19"/>
        <v>0</v>
      </c>
      <c r="H103" s="52">
        <f t="shared" si="14"/>
        <v>-10.13513513513513</v>
      </c>
    </row>
    <row r="104" spans="1:8" ht="19.5" customHeight="1">
      <c r="A104" s="111" t="s">
        <v>801</v>
      </c>
      <c r="B104" s="112">
        <f aca="true" t="shared" si="20" ref="B104:B117">C104+D104</f>
        <v>440</v>
      </c>
      <c r="C104" s="232">
        <v>440</v>
      </c>
      <c r="D104" s="232"/>
      <c r="E104" s="112">
        <f t="shared" si="13"/>
        <v>458</v>
      </c>
      <c r="F104" s="232">
        <v>458</v>
      </c>
      <c r="G104" s="232"/>
      <c r="H104" s="52">
        <f t="shared" si="14"/>
        <v>4.0909090909090935</v>
      </c>
    </row>
    <row r="105" spans="1:8" ht="16.5" customHeight="1" hidden="1">
      <c r="A105" s="111" t="s">
        <v>802</v>
      </c>
      <c r="B105" s="112">
        <f t="shared" si="20"/>
        <v>0</v>
      </c>
      <c r="C105" s="232"/>
      <c r="D105" s="232"/>
      <c r="E105" s="112">
        <f t="shared" si="13"/>
        <v>0</v>
      </c>
      <c r="F105" s="232"/>
      <c r="G105" s="232"/>
      <c r="H105" s="52" t="e">
        <f t="shared" si="14"/>
        <v>#DIV/0!</v>
      </c>
    </row>
    <row r="106" spans="1:8" ht="16.5" customHeight="1" hidden="1">
      <c r="A106" s="111" t="s">
        <v>803</v>
      </c>
      <c r="B106" s="112">
        <f t="shared" si="20"/>
        <v>0</v>
      </c>
      <c r="C106" s="232"/>
      <c r="D106" s="232"/>
      <c r="E106" s="112">
        <f t="shared" si="13"/>
        <v>0</v>
      </c>
      <c r="F106" s="232"/>
      <c r="G106" s="232"/>
      <c r="H106" s="52" t="e">
        <f t="shared" si="14"/>
        <v>#DIV/0!</v>
      </c>
    </row>
    <row r="107" spans="1:8" ht="16.5" customHeight="1" hidden="1">
      <c r="A107" s="111" t="s">
        <v>861</v>
      </c>
      <c r="B107" s="112">
        <f t="shared" si="20"/>
        <v>0</v>
      </c>
      <c r="C107" s="232"/>
      <c r="D107" s="232"/>
      <c r="E107" s="112">
        <f t="shared" si="13"/>
        <v>0</v>
      </c>
      <c r="F107" s="232"/>
      <c r="G107" s="232"/>
      <c r="H107" s="52" t="e">
        <f t="shared" si="14"/>
        <v>#DIV/0!</v>
      </c>
    </row>
    <row r="108" spans="1:8" ht="16.5" customHeight="1" hidden="1">
      <c r="A108" s="111" t="s">
        <v>862</v>
      </c>
      <c r="B108" s="112">
        <f t="shared" si="20"/>
        <v>0</v>
      </c>
      <c r="C108" s="232"/>
      <c r="D108" s="232"/>
      <c r="E108" s="112">
        <f t="shared" si="13"/>
        <v>0</v>
      </c>
      <c r="F108" s="232"/>
      <c r="G108" s="232"/>
      <c r="H108" s="52" t="e">
        <f t="shared" si="14"/>
        <v>#DIV/0!</v>
      </c>
    </row>
    <row r="109" spans="1:8" ht="16.5" customHeight="1" hidden="1">
      <c r="A109" s="111" t="s">
        <v>863</v>
      </c>
      <c r="B109" s="112">
        <f t="shared" si="20"/>
        <v>0</v>
      </c>
      <c r="C109" s="232"/>
      <c r="D109" s="232"/>
      <c r="E109" s="112">
        <f t="shared" si="13"/>
        <v>0</v>
      </c>
      <c r="F109" s="232"/>
      <c r="G109" s="232"/>
      <c r="H109" s="52" t="e">
        <f t="shared" si="14"/>
        <v>#DIV/0!</v>
      </c>
    </row>
    <row r="110" spans="1:8" ht="16.5" customHeight="1" hidden="1">
      <c r="A110" s="111" t="s">
        <v>864</v>
      </c>
      <c r="B110" s="112">
        <f t="shared" si="20"/>
        <v>0</v>
      </c>
      <c r="C110" s="232"/>
      <c r="D110" s="232"/>
      <c r="E110" s="112">
        <f t="shared" si="13"/>
        <v>0</v>
      </c>
      <c r="F110" s="232"/>
      <c r="G110" s="232"/>
      <c r="H110" s="52" t="e">
        <f t="shared" si="14"/>
        <v>#DIV/0!</v>
      </c>
    </row>
    <row r="111" spans="1:8" ht="16.5" customHeight="1" hidden="1">
      <c r="A111" s="111" t="s">
        <v>865</v>
      </c>
      <c r="B111" s="112">
        <f t="shared" si="20"/>
        <v>0</v>
      </c>
      <c r="C111" s="232"/>
      <c r="D111" s="232"/>
      <c r="E111" s="112">
        <f t="shared" si="13"/>
        <v>0</v>
      </c>
      <c r="F111" s="232"/>
      <c r="G111" s="232"/>
      <c r="H111" s="52" t="e">
        <f t="shared" si="14"/>
        <v>#DIV/0!</v>
      </c>
    </row>
    <row r="112" spans="1:8" ht="16.5" customHeight="1" hidden="1">
      <c r="A112" s="111" t="s">
        <v>866</v>
      </c>
      <c r="B112" s="112">
        <f t="shared" si="20"/>
        <v>0</v>
      </c>
      <c r="C112" s="232"/>
      <c r="D112" s="232"/>
      <c r="E112" s="112">
        <f t="shared" si="13"/>
        <v>0</v>
      </c>
      <c r="F112" s="232"/>
      <c r="G112" s="232"/>
      <c r="H112" s="52" t="e">
        <f t="shared" si="14"/>
        <v>#DIV/0!</v>
      </c>
    </row>
    <row r="113" spans="1:8" ht="16.5" customHeight="1" hidden="1">
      <c r="A113" s="111" t="s">
        <v>867</v>
      </c>
      <c r="B113" s="112">
        <f t="shared" si="20"/>
        <v>0</v>
      </c>
      <c r="C113" s="232"/>
      <c r="D113" s="232"/>
      <c r="E113" s="112">
        <f t="shared" si="13"/>
        <v>0</v>
      </c>
      <c r="F113" s="232"/>
      <c r="G113" s="232"/>
      <c r="H113" s="52" t="e">
        <f t="shared" si="14"/>
        <v>#DIV/0!</v>
      </c>
    </row>
    <row r="114" spans="1:8" ht="16.5" customHeight="1" hidden="1">
      <c r="A114" s="111" t="s">
        <v>868</v>
      </c>
      <c r="B114" s="112">
        <f t="shared" si="20"/>
        <v>0</v>
      </c>
      <c r="C114" s="112"/>
      <c r="D114" s="112"/>
      <c r="E114" s="112">
        <f t="shared" si="13"/>
        <v>0</v>
      </c>
      <c r="F114" s="112"/>
      <c r="G114" s="112"/>
      <c r="H114" s="52" t="e">
        <f t="shared" si="14"/>
        <v>#DIV/0!</v>
      </c>
    </row>
    <row r="115" spans="1:8" ht="16.5" customHeight="1" hidden="1">
      <c r="A115" s="111" t="s">
        <v>869</v>
      </c>
      <c r="B115" s="112">
        <f t="shared" si="20"/>
        <v>0</v>
      </c>
      <c r="C115" s="112"/>
      <c r="D115" s="112"/>
      <c r="E115" s="112">
        <f t="shared" si="13"/>
        <v>0</v>
      </c>
      <c r="F115" s="112"/>
      <c r="G115" s="112"/>
      <c r="H115" s="52" t="e">
        <f t="shared" si="14"/>
        <v>#DIV/0!</v>
      </c>
    </row>
    <row r="116" spans="1:8" ht="16.5" customHeight="1" hidden="1">
      <c r="A116" s="111" t="s">
        <v>810</v>
      </c>
      <c r="B116" s="112">
        <f t="shared" si="20"/>
        <v>0</v>
      </c>
      <c r="C116" s="232"/>
      <c r="D116" s="232"/>
      <c r="E116" s="112">
        <f t="shared" si="13"/>
        <v>0</v>
      </c>
      <c r="F116" s="232"/>
      <c r="G116" s="232"/>
      <c r="H116" s="52" t="e">
        <f t="shared" si="14"/>
        <v>#DIV/0!</v>
      </c>
    </row>
    <row r="117" spans="1:8" ht="19.5" customHeight="1">
      <c r="A117" s="111" t="s">
        <v>870</v>
      </c>
      <c r="B117" s="112">
        <f t="shared" si="20"/>
        <v>300</v>
      </c>
      <c r="C117" s="232">
        <v>209</v>
      </c>
      <c r="D117" s="232">
        <v>91</v>
      </c>
      <c r="E117" s="112">
        <f t="shared" si="13"/>
        <v>207</v>
      </c>
      <c r="F117" s="232">
        <v>207</v>
      </c>
      <c r="G117" s="232"/>
      <c r="H117" s="52">
        <f t="shared" si="14"/>
        <v>-31</v>
      </c>
    </row>
    <row r="118" spans="1:8" ht="19.5" customHeight="1">
      <c r="A118" s="111" t="s">
        <v>871</v>
      </c>
      <c r="B118" s="110">
        <f aca="true" t="shared" si="21" ref="B118:G118">SUM(B119:B126)</f>
        <v>628</v>
      </c>
      <c r="C118" s="110">
        <f t="shared" si="21"/>
        <v>628</v>
      </c>
      <c r="D118" s="110">
        <f t="shared" si="21"/>
        <v>0</v>
      </c>
      <c r="E118" s="110">
        <f t="shared" si="21"/>
        <v>593</v>
      </c>
      <c r="F118" s="110">
        <f t="shared" si="21"/>
        <v>562</v>
      </c>
      <c r="G118" s="110">
        <f t="shared" si="21"/>
        <v>31</v>
      </c>
      <c r="H118" s="52">
        <f t="shared" si="14"/>
        <v>-5.5732484076433195</v>
      </c>
    </row>
    <row r="119" spans="1:8" ht="19.5" customHeight="1">
      <c r="A119" s="111" t="s">
        <v>801</v>
      </c>
      <c r="B119" s="112">
        <f aca="true" t="shared" si="22" ref="B119:B126">C119+D119</f>
        <v>598</v>
      </c>
      <c r="C119" s="112">
        <v>598</v>
      </c>
      <c r="D119" s="112"/>
      <c r="E119" s="112">
        <f t="shared" si="13"/>
        <v>562</v>
      </c>
      <c r="F119" s="112">
        <v>531</v>
      </c>
      <c r="G119" s="112">
        <v>31</v>
      </c>
      <c r="H119" s="52">
        <f t="shared" si="14"/>
        <v>-6.020066889632105</v>
      </c>
    </row>
    <row r="120" spans="1:8" ht="16.5" customHeight="1" hidden="1">
      <c r="A120" s="111" t="s">
        <v>802</v>
      </c>
      <c r="B120" s="112">
        <f t="shared" si="22"/>
        <v>0</v>
      </c>
      <c r="C120" s="112"/>
      <c r="D120" s="112"/>
      <c r="E120" s="112">
        <f t="shared" si="13"/>
        <v>0</v>
      </c>
      <c r="F120" s="112"/>
      <c r="G120" s="112"/>
      <c r="H120" s="52" t="e">
        <f t="shared" si="14"/>
        <v>#DIV/0!</v>
      </c>
    </row>
    <row r="121" spans="1:8" ht="16.5" customHeight="1" hidden="1">
      <c r="A121" s="111" t="s">
        <v>803</v>
      </c>
      <c r="B121" s="112">
        <f t="shared" si="22"/>
        <v>0</v>
      </c>
      <c r="C121" s="232"/>
      <c r="D121" s="232"/>
      <c r="E121" s="112">
        <f t="shared" si="13"/>
        <v>0</v>
      </c>
      <c r="F121" s="232"/>
      <c r="G121" s="232"/>
      <c r="H121" s="52" t="e">
        <f t="shared" si="14"/>
        <v>#DIV/0!</v>
      </c>
    </row>
    <row r="122" spans="1:8" ht="16.5" customHeight="1" hidden="1">
      <c r="A122" s="111" t="s">
        <v>872</v>
      </c>
      <c r="B122" s="112">
        <f t="shared" si="22"/>
        <v>0</v>
      </c>
      <c r="C122" s="112"/>
      <c r="D122" s="112"/>
      <c r="E122" s="112">
        <f t="shared" si="13"/>
        <v>0</v>
      </c>
      <c r="F122" s="112"/>
      <c r="G122" s="112"/>
      <c r="H122" s="52" t="e">
        <f t="shared" si="14"/>
        <v>#DIV/0!</v>
      </c>
    </row>
    <row r="123" spans="1:8" ht="16.5" customHeight="1" hidden="1">
      <c r="A123" s="111" t="s">
        <v>873</v>
      </c>
      <c r="B123" s="112">
        <f t="shared" si="22"/>
        <v>0</v>
      </c>
      <c r="C123" s="232"/>
      <c r="D123" s="232"/>
      <c r="E123" s="112">
        <f t="shared" si="13"/>
        <v>0</v>
      </c>
      <c r="F123" s="232"/>
      <c r="G123" s="232"/>
      <c r="H123" s="52" t="e">
        <f t="shared" si="14"/>
        <v>#DIV/0!</v>
      </c>
    </row>
    <row r="124" spans="1:8" ht="16.5" customHeight="1" hidden="1">
      <c r="A124" s="111" t="s">
        <v>874</v>
      </c>
      <c r="B124" s="112">
        <f t="shared" si="22"/>
        <v>0</v>
      </c>
      <c r="C124" s="232"/>
      <c r="D124" s="232"/>
      <c r="E124" s="112">
        <f t="shared" si="13"/>
        <v>0</v>
      </c>
      <c r="F124" s="232"/>
      <c r="G124" s="232"/>
      <c r="H124" s="52" t="e">
        <f t="shared" si="14"/>
        <v>#DIV/0!</v>
      </c>
    </row>
    <row r="125" spans="1:8" ht="16.5" customHeight="1" hidden="1">
      <c r="A125" s="111" t="s">
        <v>810</v>
      </c>
      <c r="B125" s="112">
        <f t="shared" si="22"/>
        <v>0</v>
      </c>
      <c r="C125" s="232"/>
      <c r="D125" s="232"/>
      <c r="E125" s="112">
        <f t="shared" si="13"/>
        <v>0</v>
      </c>
      <c r="F125" s="232"/>
      <c r="G125" s="232"/>
      <c r="H125" s="52" t="e">
        <f t="shared" si="14"/>
        <v>#DIV/0!</v>
      </c>
    </row>
    <row r="126" spans="1:8" ht="19.5" customHeight="1">
      <c r="A126" s="111" t="s">
        <v>875</v>
      </c>
      <c r="B126" s="112">
        <f t="shared" si="22"/>
        <v>30</v>
      </c>
      <c r="C126" s="330">
        <v>30</v>
      </c>
      <c r="D126" s="232"/>
      <c r="E126" s="112">
        <f t="shared" si="13"/>
        <v>31</v>
      </c>
      <c r="F126" s="232">
        <v>31</v>
      </c>
      <c r="G126" s="232"/>
      <c r="H126" s="52">
        <f t="shared" si="14"/>
        <v>3.333333333333343</v>
      </c>
    </row>
    <row r="127" spans="1:8" ht="19.5" customHeight="1">
      <c r="A127" s="111" t="s">
        <v>876</v>
      </c>
      <c r="B127" s="110">
        <f aca="true" t="shared" si="23" ref="B127:G127">SUM(B128:B137)</f>
        <v>439</v>
      </c>
      <c r="C127" s="110">
        <f t="shared" si="23"/>
        <v>439</v>
      </c>
      <c r="D127" s="110">
        <f t="shared" si="23"/>
        <v>0</v>
      </c>
      <c r="E127" s="110">
        <f t="shared" si="23"/>
        <v>484</v>
      </c>
      <c r="F127" s="110">
        <f t="shared" si="23"/>
        <v>484</v>
      </c>
      <c r="G127" s="110">
        <f t="shared" si="23"/>
        <v>0</v>
      </c>
      <c r="H127" s="52">
        <f t="shared" si="14"/>
        <v>10.250569476082006</v>
      </c>
    </row>
    <row r="128" spans="1:8" ht="19.5" customHeight="1">
      <c r="A128" s="111" t="s">
        <v>801</v>
      </c>
      <c r="B128" s="112">
        <f aca="true" t="shared" si="24" ref="B128:B149">C128+D128</f>
        <v>185</v>
      </c>
      <c r="C128" s="112">
        <v>185</v>
      </c>
      <c r="D128" s="112"/>
      <c r="E128" s="112">
        <f t="shared" si="13"/>
        <v>177</v>
      </c>
      <c r="F128" s="112">
        <v>177</v>
      </c>
      <c r="G128" s="112"/>
      <c r="H128" s="52">
        <f t="shared" si="14"/>
        <v>-4.324324324324323</v>
      </c>
    </row>
    <row r="129" spans="1:8" ht="16.5" customHeight="1" hidden="1">
      <c r="A129" s="111" t="s">
        <v>802</v>
      </c>
      <c r="B129" s="112">
        <f t="shared" si="24"/>
        <v>0</v>
      </c>
      <c r="C129" s="232"/>
      <c r="D129" s="232"/>
      <c r="E129" s="112">
        <f t="shared" si="13"/>
        <v>0</v>
      </c>
      <c r="F129" s="232"/>
      <c r="G129" s="232"/>
      <c r="H129" s="52" t="e">
        <f t="shared" si="14"/>
        <v>#DIV/0!</v>
      </c>
    </row>
    <row r="130" spans="1:8" ht="16.5" customHeight="1" hidden="1">
      <c r="A130" s="111" t="s">
        <v>803</v>
      </c>
      <c r="B130" s="112">
        <f t="shared" si="24"/>
        <v>0</v>
      </c>
      <c r="C130" s="232"/>
      <c r="D130" s="232"/>
      <c r="E130" s="112">
        <f t="shared" si="13"/>
        <v>0</v>
      </c>
      <c r="F130" s="232"/>
      <c r="G130" s="232"/>
      <c r="H130" s="52" t="e">
        <f t="shared" si="14"/>
        <v>#DIV/0!</v>
      </c>
    </row>
    <row r="131" spans="1:8" ht="16.5" customHeight="1" hidden="1">
      <c r="A131" s="111" t="s">
        <v>877</v>
      </c>
      <c r="B131" s="112">
        <f t="shared" si="24"/>
        <v>0</v>
      </c>
      <c r="C131" s="232"/>
      <c r="D131" s="232"/>
      <c r="E131" s="112">
        <f t="shared" si="13"/>
        <v>0</v>
      </c>
      <c r="F131" s="232"/>
      <c r="G131" s="232"/>
      <c r="H131" s="52" t="e">
        <f t="shared" si="14"/>
        <v>#DIV/0!</v>
      </c>
    </row>
    <row r="132" spans="1:8" ht="16.5" customHeight="1" hidden="1">
      <c r="A132" s="111" t="s">
        <v>878</v>
      </c>
      <c r="B132" s="112">
        <f t="shared" si="24"/>
        <v>0</v>
      </c>
      <c r="C132" s="232"/>
      <c r="D132" s="232"/>
      <c r="E132" s="112">
        <f t="shared" si="13"/>
        <v>0</v>
      </c>
      <c r="F132" s="232"/>
      <c r="G132" s="232"/>
      <c r="H132" s="52" t="e">
        <f t="shared" si="14"/>
        <v>#DIV/0!</v>
      </c>
    </row>
    <row r="133" spans="1:8" ht="16.5" customHeight="1" hidden="1">
      <c r="A133" s="111" t="s">
        <v>879</v>
      </c>
      <c r="B133" s="112">
        <f t="shared" si="24"/>
        <v>0</v>
      </c>
      <c r="C133" s="232"/>
      <c r="D133" s="232"/>
      <c r="E133" s="112">
        <f t="shared" si="13"/>
        <v>0</v>
      </c>
      <c r="F133" s="232"/>
      <c r="G133" s="232"/>
      <c r="H133" s="52" t="e">
        <f t="shared" si="14"/>
        <v>#DIV/0!</v>
      </c>
    </row>
    <row r="134" spans="1:8" ht="16.5" customHeight="1" hidden="1">
      <c r="A134" s="111" t="s">
        <v>880</v>
      </c>
      <c r="B134" s="112">
        <f t="shared" si="24"/>
        <v>0</v>
      </c>
      <c r="C134" s="112"/>
      <c r="D134" s="112"/>
      <c r="E134" s="112">
        <f aca="true" t="shared" si="25" ref="E134:E174">F134+G134</f>
        <v>0</v>
      </c>
      <c r="F134" s="112"/>
      <c r="G134" s="112"/>
      <c r="H134" s="52" t="e">
        <f aca="true" t="shared" si="26" ref="H134:H197">E134/B134*100-100</f>
        <v>#DIV/0!</v>
      </c>
    </row>
    <row r="135" spans="1:8" ht="19.5" customHeight="1">
      <c r="A135" s="111" t="s">
        <v>881</v>
      </c>
      <c r="B135" s="112">
        <f t="shared" si="24"/>
        <v>239</v>
      </c>
      <c r="C135" s="112">
        <v>239</v>
      </c>
      <c r="D135" s="112"/>
      <c r="E135" s="112">
        <f t="shared" si="25"/>
        <v>240</v>
      </c>
      <c r="F135" s="112">
        <v>240</v>
      </c>
      <c r="G135" s="112"/>
      <c r="H135" s="52">
        <f t="shared" si="26"/>
        <v>0.4184100418409997</v>
      </c>
    </row>
    <row r="136" spans="1:8" ht="16.5" customHeight="1" hidden="1">
      <c r="A136" s="111" t="s">
        <v>810</v>
      </c>
      <c r="B136" s="112">
        <f t="shared" si="24"/>
        <v>0</v>
      </c>
      <c r="C136" s="112"/>
      <c r="D136" s="112"/>
      <c r="E136" s="112">
        <f t="shared" si="25"/>
        <v>0</v>
      </c>
      <c r="F136" s="112"/>
      <c r="G136" s="112"/>
      <c r="H136" s="52" t="e">
        <f t="shared" si="26"/>
        <v>#DIV/0!</v>
      </c>
    </row>
    <row r="137" spans="1:8" ht="19.5" customHeight="1">
      <c r="A137" s="111" t="s">
        <v>882</v>
      </c>
      <c r="B137" s="112">
        <f t="shared" si="24"/>
        <v>15</v>
      </c>
      <c r="C137" s="112">
        <v>15</v>
      </c>
      <c r="D137" s="112"/>
      <c r="E137" s="112">
        <f t="shared" si="25"/>
        <v>67</v>
      </c>
      <c r="F137" s="112">
        <v>67</v>
      </c>
      <c r="G137" s="112"/>
      <c r="H137" s="52">
        <f t="shared" si="26"/>
        <v>346.6666666666667</v>
      </c>
    </row>
    <row r="138" spans="1:8" ht="16.5" customHeight="1" hidden="1">
      <c r="A138" s="111" t="s">
        <v>883</v>
      </c>
      <c r="B138" s="112">
        <f t="shared" si="24"/>
        <v>0</v>
      </c>
      <c r="C138" s="233"/>
      <c r="D138" s="233"/>
      <c r="E138" s="112">
        <f t="shared" si="25"/>
        <v>0</v>
      </c>
      <c r="F138" s="233"/>
      <c r="G138" s="233"/>
      <c r="H138" s="52" t="e">
        <f t="shared" si="26"/>
        <v>#DIV/0!</v>
      </c>
    </row>
    <row r="139" spans="1:8" ht="16.5" customHeight="1" hidden="1">
      <c r="A139" s="111" t="s">
        <v>801</v>
      </c>
      <c r="B139" s="112">
        <f t="shared" si="24"/>
        <v>0</v>
      </c>
      <c r="C139" s="232"/>
      <c r="D139" s="232"/>
      <c r="E139" s="112">
        <f t="shared" si="25"/>
        <v>0</v>
      </c>
      <c r="F139" s="232"/>
      <c r="G139" s="232"/>
      <c r="H139" s="52" t="e">
        <f t="shared" si="26"/>
        <v>#DIV/0!</v>
      </c>
    </row>
    <row r="140" spans="1:8" ht="16.5" customHeight="1" hidden="1">
      <c r="A140" s="111" t="s">
        <v>802</v>
      </c>
      <c r="B140" s="112">
        <f t="shared" si="24"/>
        <v>0</v>
      </c>
      <c r="C140" s="232"/>
      <c r="D140" s="232"/>
      <c r="E140" s="112">
        <f t="shared" si="25"/>
        <v>0</v>
      </c>
      <c r="F140" s="232"/>
      <c r="G140" s="232"/>
      <c r="H140" s="52" t="e">
        <f t="shared" si="26"/>
        <v>#DIV/0!</v>
      </c>
    </row>
    <row r="141" spans="1:8" ht="16.5" customHeight="1" hidden="1">
      <c r="A141" s="111" t="s">
        <v>803</v>
      </c>
      <c r="B141" s="112">
        <f t="shared" si="24"/>
        <v>0</v>
      </c>
      <c r="C141" s="232"/>
      <c r="D141" s="232"/>
      <c r="E141" s="112">
        <f t="shared" si="25"/>
        <v>0</v>
      </c>
      <c r="F141" s="232"/>
      <c r="G141" s="232"/>
      <c r="H141" s="52" t="e">
        <f t="shared" si="26"/>
        <v>#DIV/0!</v>
      </c>
    </row>
    <row r="142" spans="1:8" ht="16.5" customHeight="1" hidden="1">
      <c r="A142" s="111" t="s">
        <v>884</v>
      </c>
      <c r="B142" s="112">
        <f t="shared" si="24"/>
        <v>0</v>
      </c>
      <c r="C142" s="232"/>
      <c r="D142" s="232"/>
      <c r="E142" s="112">
        <f t="shared" si="25"/>
        <v>0</v>
      </c>
      <c r="F142" s="232"/>
      <c r="G142" s="232"/>
      <c r="H142" s="52" t="e">
        <f t="shared" si="26"/>
        <v>#DIV/0!</v>
      </c>
    </row>
    <row r="143" spans="1:8" ht="16.5" customHeight="1" hidden="1">
      <c r="A143" s="111" t="s">
        <v>885</v>
      </c>
      <c r="B143" s="112">
        <f t="shared" si="24"/>
        <v>0</v>
      </c>
      <c r="C143" s="232"/>
      <c r="D143" s="232"/>
      <c r="E143" s="112">
        <f t="shared" si="25"/>
        <v>0</v>
      </c>
      <c r="F143" s="232"/>
      <c r="G143" s="232"/>
      <c r="H143" s="52" t="e">
        <f t="shared" si="26"/>
        <v>#DIV/0!</v>
      </c>
    </row>
    <row r="144" spans="1:8" ht="16.5" customHeight="1" hidden="1">
      <c r="A144" s="111" t="s">
        <v>886</v>
      </c>
      <c r="B144" s="112">
        <f t="shared" si="24"/>
        <v>0</v>
      </c>
      <c r="C144" s="232"/>
      <c r="D144" s="232"/>
      <c r="E144" s="112">
        <f t="shared" si="25"/>
        <v>0</v>
      </c>
      <c r="F144" s="232"/>
      <c r="G144" s="232"/>
      <c r="H144" s="52" t="e">
        <f t="shared" si="26"/>
        <v>#DIV/0!</v>
      </c>
    </row>
    <row r="145" spans="1:8" ht="16.5" customHeight="1" hidden="1">
      <c r="A145" s="111" t="s">
        <v>887</v>
      </c>
      <c r="B145" s="112">
        <f t="shared" si="24"/>
        <v>0</v>
      </c>
      <c r="C145" s="232"/>
      <c r="D145" s="232"/>
      <c r="E145" s="112">
        <f t="shared" si="25"/>
        <v>0</v>
      </c>
      <c r="F145" s="232"/>
      <c r="G145" s="232"/>
      <c r="H145" s="52" t="e">
        <f t="shared" si="26"/>
        <v>#DIV/0!</v>
      </c>
    </row>
    <row r="146" spans="1:8" ht="16.5" customHeight="1" hidden="1">
      <c r="A146" s="111" t="s">
        <v>888</v>
      </c>
      <c r="B146" s="112">
        <f t="shared" si="24"/>
        <v>0</v>
      </c>
      <c r="C146" s="232"/>
      <c r="D146" s="232"/>
      <c r="E146" s="112">
        <f t="shared" si="25"/>
        <v>0</v>
      </c>
      <c r="F146" s="232"/>
      <c r="G146" s="232"/>
      <c r="H146" s="52" t="e">
        <f t="shared" si="26"/>
        <v>#DIV/0!</v>
      </c>
    </row>
    <row r="147" spans="1:8" ht="16.5" customHeight="1" hidden="1">
      <c r="A147" s="111" t="s">
        <v>889</v>
      </c>
      <c r="B147" s="112">
        <f t="shared" si="24"/>
        <v>0</v>
      </c>
      <c r="C147" s="232"/>
      <c r="D147" s="232"/>
      <c r="E147" s="112">
        <f t="shared" si="25"/>
        <v>0</v>
      </c>
      <c r="F147" s="232"/>
      <c r="G147" s="232"/>
      <c r="H147" s="52" t="e">
        <f t="shared" si="26"/>
        <v>#DIV/0!</v>
      </c>
    </row>
    <row r="148" spans="1:8" ht="16.5" customHeight="1" hidden="1">
      <c r="A148" s="111" t="s">
        <v>810</v>
      </c>
      <c r="B148" s="112">
        <f t="shared" si="24"/>
        <v>0</v>
      </c>
      <c r="C148" s="232"/>
      <c r="D148" s="232"/>
      <c r="E148" s="112">
        <f t="shared" si="25"/>
        <v>0</v>
      </c>
      <c r="F148" s="232"/>
      <c r="G148" s="232"/>
      <c r="H148" s="52" t="e">
        <f t="shared" si="26"/>
        <v>#DIV/0!</v>
      </c>
    </row>
    <row r="149" spans="1:8" ht="16.5" customHeight="1" hidden="1">
      <c r="A149" s="111" t="s">
        <v>890</v>
      </c>
      <c r="B149" s="112">
        <f t="shared" si="24"/>
        <v>0</v>
      </c>
      <c r="C149" s="232"/>
      <c r="D149" s="232"/>
      <c r="E149" s="112">
        <f t="shared" si="25"/>
        <v>0</v>
      </c>
      <c r="F149" s="232"/>
      <c r="G149" s="232"/>
      <c r="H149" s="52" t="e">
        <f t="shared" si="26"/>
        <v>#DIV/0!</v>
      </c>
    </row>
    <row r="150" spans="1:8" ht="16.5" customHeight="1" hidden="1">
      <c r="A150" s="111" t="s">
        <v>893</v>
      </c>
      <c r="B150" s="112">
        <f aca="true" t="shared" si="27" ref="B150:B172">C150+D150</f>
        <v>0</v>
      </c>
      <c r="C150" s="110"/>
      <c r="D150" s="110"/>
      <c r="E150" s="112">
        <f t="shared" si="25"/>
        <v>0</v>
      </c>
      <c r="F150" s="110"/>
      <c r="G150" s="110"/>
      <c r="H150" s="52" t="e">
        <f t="shared" si="26"/>
        <v>#DIV/0!</v>
      </c>
    </row>
    <row r="151" spans="1:8" ht="16.5" customHeight="1" hidden="1">
      <c r="A151" s="111" t="s">
        <v>801</v>
      </c>
      <c r="B151" s="112">
        <f t="shared" si="27"/>
        <v>0</v>
      </c>
      <c r="C151" s="232"/>
      <c r="D151" s="232"/>
      <c r="E151" s="112">
        <f t="shared" si="25"/>
        <v>0</v>
      </c>
      <c r="F151" s="232"/>
      <c r="G151" s="232"/>
      <c r="H151" s="52" t="e">
        <f t="shared" si="26"/>
        <v>#DIV/0!</v>
      </c>
    </row>
    <row r="152" spans="1:8" ht="16.5" customHeight="1" hidden="1">
      <c r="A152" s="111" t="s">
        <v>802</v>
      </c>
      <c r="B152" s="112">
        <f t="shared" si="27"/>
        <v>0</v>
      </c>
      <c r="C152" s="232"/>
      <c r="D152" s="232"/>
      <c r="E152" s="112">
        <f t="shared" si="25"/>
        <v>0</v>
      </c>
      <c r="F152" s="232"/>
      <c r="G152" s="232"/>
      <c r="H152" s="52" t="e">
        <f t="shared" si="26"/>
        <v>#DIV/0!</v>
      </c>
    </row>
    <row r="153" spans="1:8" ht="16.5" customHeight="1" hidden="1">
      <c r="A153" s="111" t="s">
        <v>803</v>
      </c>
      <c r="B153" s="112">
        <f t="shared" si="27"/>
        <v>0</v>
      </c>
      <c r="C153" s="232"/>
      <c r="D153" s="232"/>
      <c r="E153" s="112">
        <f t="shared" si="25"/>
        <v>0</v>
      </c>
      <c r="F153" s="232"/>
      <c r="G153" s="232"/>
      <c r="H153" s="52" t="e">
        <f t="shared" si="26"/>
        <v>#DIV/0!</v>
      </c>
    </row>
    <row r="154" spans="1:8" ht="16.5" customHeight="1" hidden="1">
      <c r="A154" s="111" t="s">
        <v>894</v>
      </c>
      <c r="B154" s="112">
        <f t="shared" si="27"/>
        <v>0</v>
      </c>
      <c r="C154" s="232"/>
      <c r="D154" s="232"/>
      <c r="E154" s="112">
        <f t="shared" si="25"/>
        <v>0</v>
      </c>
      <c r="F154" s="232"/>
      <c r="G154" s="232"/>
      <c r="H154" s="52" t="e">
        <f t="shared" si="26"/>
        <v>#DIV/0!</v>
      </c>
    </row>
    <row r="155" spans="1:8" ht="16.5" customHeight="1" hidden="1">
      <c r="A155" s="111" t="s">
        <v>810</v>
      </c>
      <c r="B155" s="112">
        <f t="shared" si="27"/>
        <v>0</v>
      </c>
      <c r="C155" s="232"/>
      <c r="D155" s="232"/>
      <c r="E155" s="112">
        <f t="shared" si="25"/>
        <v>0</v>
      </c>
      <c r="F155" s="232"/>
      <c r="G155" s="232"/>
      <c r="H155" s="52" t="e">
        <f t="shared" si="26"/>
        <v>#DIV/0!</v>
      </c>
    </row>
    <row r="156" spans="1:8" ht="16.5" customHeight="1" hidden="1">
      <c r="A156" s="111" t="s">
        <v>895</v>
      </c>
      <c r="B156" s="112">
        <f t="shared" si="27"/>
        <v>0</v>
      </c>
      <c r="C156" s="112"/>
      <c r="D156" s="112"/>
      <c r="E156" s="112">
        <f t="shared" si="25"/>
        <v>0</v>
      </c>
      <c r="F156" s="112"/>
      <c r="G156" s="112"/>
      <c r="H156" s="52" t="e">
        <f t="shared" si="26"/>
        <v>#DIV/0!</v>
      </c>
    </row>
    <row r="157" spans="1:8" ht="16.5" customHeight="1" hidden="1">
      <c r="A157" s="111" t="s">
        <v>896</v>
      </c>
      <c r="B157" s="112">
        <f t="shared" si="27"/>
        <v>0</v>
      </c>
      <c r="C157" s="233"/>
      <c r="D157" s="233"/>
      <c r="E157" s="112">
        <f t="shared" si="25"/>
        <v>0</v>
      </c>
      <c r="F157" s="233"/>
      <c r="G157" s="233"/>
      <c r="H157" s="52" t="e">
        <f t="shared" si="26"/>
        <v>#DIV/0!</v>
      </c>
    </row>
    <row r="158" spans="1:8" ht="16.5" customHeight="1" hidden="1">
      <c r="A158" s="111" t="s">
        <v>801</v>
      </c>
      <c r="B158" s="112">
        <f t="shared" si="27"/>
        <v>0</v>
      </c>
      <c r="C158" s="232"/>
      <c r="D158" s="232"/>
      <c r="E158" s="112">
        <f t="shared" si="25"/>
        <v>0</v>
      </c>
      <c r="F158" s="232"/>
      <c r="G158" s="232"/>
      <c r="H158" s="52" t="e">
        <f t="shared" si="26"/>
        <v>#DIV/0!</v>
      </c>
    </row>
    <row r="159" spans="1:8" ht="16.5" customHeight="1" hidden="1">
      <c r="A159" s="111" t="s">
        <v>802</v>
      </c>
      <c r="B159" s="112">
        <f t="shared" si="27"/>
        <v>0</v>
      </c>
      <c r="C159" s="232"/>
      <c r="D159" s="232"/>
      <c r="E159" s="112">
        <f t="shared" si="25"/>
        <v>0</v>
      </c>
      <c r="F159" s="232"/>
      <c r="G159" s="232"/>
      <c r="H159" s="52" t="e">
        <f t="shared" si="26"/>
        <v>#DIV/0!</v>
      </c>
    </row>
    <row r="160" spans="1:8" ht="16.5" customHeight="1" hidden="1">
      <c r="A160" s="111" t="s">
        <v>803</v>
      </c>
      <c r="B160" s="112">
        <f t="shared" si="27"/>
        <v>0</v>
      </c>
      <c r="C160" s="232"/>
      <c r="D160" s="232"/>
      <c r="E160" s="112">
        <f t="shared" si="25"/>
        <v>0</v>
      </c>
      <c r="F160" s="232"/>
      <c r="G160" s="232"/>
      <c r="H160" s="52" t="e">
        <f t="shared" si="26"/>
        <v>#DIV/0!</v>
      </c>
    </row>
    <row r="161" spans="1:8" ht="16.5" customHeight="1" hidden="1">
      <c r="A161" s="111" t="s">
        <v>897</v>
      </c>
      <c r="B161" s="112">
        <f t="shared" si="27"/>
        <v>0</v>
      </c>
      <c r="C161" s="232"/>
      <c r="D161" s="232"/>
      <c r="E161" s="112">
        <f t="shared" si="25"/>
        <v>0</v>
      </c>
      <c r="F161" s="232"/>
      <c r="G161" s="232"/>
      <c r="H161" s="52" t="e">
        <f t="shared" si="26"/>
        <v>#DIV/0!</v>
      </c>
    </row>
    <row r="162" spans="1:8" ht="16.5" customHeight="1" hidden="1">
      <c r="A162" s="111" t="s">
        <v>810</v>
      </c>
      <c r="B162" s="112">
        <f t="shared" si="27"/>
        <v>0</v>
      </c>
      <c r="C162" s="232"/>
      <c r="D162" s="232"/>
      <c r="E162" s="112">
        <f t="shared" si="25"/>
        <v>0</v>
      </c>
      <c r="F162" s="232"/>
      <c r="G162" s="232"/>
      <c r="H162" s="52" t="e">
        <f t="shared" si="26"/>
        <v>#DIV/0!</v>
      </c>
    </row>
    <row r="163" spans="1:8" ht="16.5" customHeight="1" hidden="1">
      <c r="A163" s="111" t="s">
        <v>898</v>
      </c>
      <c r="B163" s="112">
        <f t="shared" si="27"/>
        <v>0</v>
      </c>
      <c r="C163" s="232"/>
      <c r="D163" s="232"/>
      <c r="E163" s="112">
        <f t="shared" si="25"/>
        <v>0</v>
      </c>
      <c r="F163" s="232"/>
      <c r="G163" s="232"/>
      <c r="H163" s="52" t="e">
        <f t="shared" si="26"/>
        <v>#DIV/0!</v>
      </c>
    </row>
    <row r="164" spans="1:8" ht="16.5" customHeight="1" hidden="1">
      <c r="A164" s="111" t="s">
        <v>899</v>
      </c>
      <c r="B164" s="112">
        <f t="shared" si="27"/>
        <v>0</v>
      </c>
      <c r="C164" s="233"/>
      <c r="D164" s="233"/>
      <c r="E164" s="112">
        <f t="shared" si="25"/>
        <v>0</v>
      </c>
      <c r="F164" s="233"/>
      <c r="G164" s="233"/>
      <c r="H164" s="52" t="e">
        <f t="shared" si="26"/>
        <v>#DIV/0!</v>
      </c>
    </row>
    <row r="165" spans="1:8" ht="16.5" customHeight="1" hidden="1">
      <c r="A165" s="111" t="s">
        <v>801</v>
      </c>
      <c r="B165" s="112">
        <f t="shared" si="27"/>
        <v>0</v>
      </c>
      <c r="C165" s="232"/>
      <c r="D165" s="232"/>
      <c r="E165" s="112">
        <f t="shared" si="25"/>
        <v>0</v>
      </c>
      <c r="F165" s="232"/>
      <c r="G165" s="232"/>
      <c r="H165" s="52" t="e">
        <f t="shared" si="26"/>
        <v>#DIV/0!</v>
      </c>
    </row>
    <row r="166" spans="1:8" ht="16.5" customHeight="1" hidden="1">
      <c r="A166" s="111" t="s">
        <v>802</v>
      </c>
      <c r="B166" s="112">
        <f t="shared" si="27"/>
        <v>0</v>
      </c>
      <c r="C166" s="232"/>
      <c r="D166" s="232"/>
      <c r="E166" s="112">
        <f t="shared" si="25"/>
        <v>0</v>
      </c>
      <c r="F166" s="232"/>
      <c r="G166" s="232"/>
      <c r="H166" s="52" t="e">
        <f t="shared" si="26"/>
        <v>#DIV/0!</v>
      </c>
    </row>
    <row r="167" spans="1:8" ht="16.5" customHeight="1" hidden="1">
      <c r="A167" s="111" t="s">
        <v>803</v>
      </c>
      <c r="B167" s="112">
        <f t="shared" si="27"/>
        <v>0</v>
      </c>
      <c r="C167" s="232"/>
      <c r="D167" s="232"/>
      <c r="E167" s="112">
        <f t="shared" si="25"/>
        <v>0</v>
      </c>
      <c r="F167" s="232"/>
      <c r="G167" s="232"/>
      <c r="H167" s="52" t="e">
        <f t="shared" si="26"/>
        <v>#DIV/0!</v>
      </c>
    </row>
    <row r="168" spans="1:8" ht="16.5" customHeight="1" hidden="1">
      <c r="A168" s="111" t="s">
        <v>900</v>
      </c>
      <c r="B168" s="112">
        <f t="shared" si="27"/>
        <v>0</v>
      </c>
      <c r="C168" s="232"/>
      <c r="D168" s="232"/>
      <c r="E168" s="112">
        <f t="shared" si="25"/>
        <v>0</v>
      </c>
      <c r="F168" s="232"/>
      <c r="G168" s="232"/>
      <c r="H168" s="52" t="e">
        <f t="shared" si="26"/>
        <v>#DIV/0!</v>
      </c>
    </row>
    <row r="169" spans="1:8" ht="16.5" customHeight="1" hidden="1">
      <c r="A169" s="111" t="s">
        <v>901</v>
      </c>
      <c r="B169" s="112">
        <f t="shared" si="27"/>
        <v>0</v>
      </c>
      <c r="C169" s="232"/>
      <c r="D169" s="232"/>
      <c r="E169" s="112">
        <f t="shared" si="25"/>
        <v>0</v>
      </c>
      <c r="F169" s="232"/>
      <c r="G169" s="232"/>
      <c r="H169" s="52" t="e">
        <f t="shared" si="26"/>
        <v>#DIV/0!</v>
      </c>
    </row>
    <row r="170" spans="1:8" ht="16.5" customHeight="1" hidden="1">
      <c r="A170" s="111" t="s">
        <v>902</v>
      </c>
      <c r="B170" s="112">
        <f t="shared" si="27"/>
        <v>0</v>
      </c>
      <c r="C170" s="232"/>
      <c r="D170" s="232"/>
      <c r="E170" s="112">
        <f t="shared" si="25"/>
        <v>0</v>
      </c>
      <c r="F170" s="232"/>
      <c r="G170" s="232"/>
      <c r="H170" s="52" t="e">
        <f t="shared" si="26"/>
        <v>#DIV/0!</v>
      </c>
    </row>
    <row r="171" spans="1:8" ht="16.5" customHeight="1" hidden="1">
      <c r="A171" s="111" t="s">
        <v>810</v>
      </c>
      <c r="B171" s="112">
        <f t="shared" si="27"/>
        <v>0</v>
      </c>
      <c r="C171" s="232"/>
      <c r="D171" s="232"/>
      <c r="E171" s="112">
        <f t="shared" si="25"/>
        <v>0</v>
      </c>
      <c r="F171" s="232"/>
      <c r="G171" s="232"/>
      <c r="H171" s="52" t="e">
        <f t="shared" si="26"/>
        <v>#DIV/0!</v>
      </c>
    </row>
    <row r="172" spans="1:8" ht="16.5" customHeight="1" hidden="1">
      <c r="A172" s="111" t="s">
        <v>903</v>
      </c>
      <c r="B172" s="112">
        <f t="shared" si="27"/>
        <v>0</v>
      </c>
      <c r="C172" s="232"/>
      <c r="D172" s="232"/>
      <c r="E172" s="112">
        <f t="shared" si="25"/>
        <v>0</v>
      </c>
      <c r="F172" s="232"/>
      <c r="G172" s="232"/>
      <c r="H172" s="52" t="e">
        <f t="shared" si="26"/>
        <v>#DIV/0!</v>
      </c>
    </row>
    <row r="173" spans="1:8" ht="19.5" customHeight="1">
      <c r="A173" s="111" t="s">
        <v>904</v>
      </c>
      <c r="B173" s="110">
        <f aca="true" t="shared" si="28" ref="B173:G173">SUM(B174:B178)</f>
        <v>85</v>
      </c>
      <c r="C173" s="110">
        <f t="shared" si="28"/>
        <v>85</v>
      </c>
      <c r="D173" s="110">
        <f t="shared" si="28"/>
        <v>0</v>
      </c>
      <c r="E173" s="110">
        <v>54</v>
      </c>
      <c r="F173" s="110">
        <f t="shared" si="28"/>
        <v>54</v>
      </c>
      <c r="G173" s="110">
        <f t="shared" si="28"/>
        <v>0</v>
      </c>
      <c r="H173" s="52">
        <f t="shared" si="26"/>
        <v>-36.47058823529412</v>
      </c>
    </row>
    <row r="174" spans="1:8" ht="16.5" customHeight="1" hidden="1">
      <c r="A174" s="111" t="s">
        <v>801</v>
      </c>
      <c r="B174" s="112">
        <f>C174+D174</f>
        <v>0</v>
      </c>
      <c r="C174" s="112"/>
      <c r="D174" s="112"/>
      <c r="E174" s="112">
        <f t="shared" si="25"/>
        <v>0</v>
      </c>
      <c r="F174" s="112"/>
      <c r="G174" s="112"/>
      <c r="H174" s="52" t="e">
        <f t="shared" si="26"/>
        <v>#DIV/0!</v>
      </c>
    </row>
    <row r="175" spans="1:8" ht="16.5" customHeight="1" hidden="1">
      <c r="A175" s="111" t="s">
        <v>802</v>
      </c>
      <c r="B175" s="112">
        <f>C175+D175</f>
        <v>0</v>
      </c>
      <c r="C175" s="232"/>
      <c r="D175" s="232"/>
      <c r="E175" s="112">
        <f aca="true" t="shared" si="29" ref="E175:E244">F175+G175</f>
        <v>0</v>
      </c>
      <c r="F175" s="232"/>
      <c r="G175" s="232"/>
      <c r="H175" s="52" t="e">
        <f t="shared" si="26"/>
        <v>#DIV/0!</v>
      </c>
    </row>
    <row r="176" spans="1:8" ht="16.5" customHeight="1" hidden="1">
      <c r="A176" s="111" t="s">
        <v>803</v>
      </c>
      <c r="B176" s="112">
        <f>C176+D176</f>
        <v>0</v>
      </c>
      <c r="C176" s="232"/>
      <c r="D176" s="232"/>
      <c r="E176" s="112">
        <f t="shared" si="29"/>
        <v>0</v>
      </c>
      <c r="F176" s="232"/>
      <c r="G176" s="232"/>
      <c r="H176" s="52" t="e">
        <f t="shared" si="26"/>
        <v>#DIV/0!</v>
      </c>
    </row>
    <row r="177" spans="1:8" ht="19.5" customHeight="1">
      <c r="A177" s="111" t="s">
        <v>905</v>
      </c>
      <c r="B177" s="112">
        <f>C177+D177</f>
        <v>85</v>
      </c>
      <c r="C177" s="112">
        <v>85</v>
      </c>
      <c r="D177" s="112"/>
      <c r="E177" s="112">
        <f t="shared" si="29"/>
        <v>54</v>
      </c>
      <c r="F177" s="112">
        <v>54</v>
      </c>
      <c r="G177" s="112"/>
      <c r="H177" s="52">
        <f t="shared" si="26"/>
        <v>-36.47058823529412</v>
      </c>
    </row>
    <row r="178" spans="1:8" ht="16.5" customHeight="1" hidden="1">
      <c r="A178" s="111" t="s">
        <v>906</v>
      </c>
      <c r="B178" s="112">
        <f>C178+D178</f>
        <v>0</v>
      </c>
      <c r="C178" s="232"/>
      <c r="D178" s="232"/>
      <c r="E178" s="112">
        <f t="shared" si="29"/>
        <v>0</v>
      </c>
      <c r="F178" s="232"/>
      <c r="G178" s="232"/>
      <c r="H178" s="52" t="e">
        <f t="shared" si="26"/>
        <v>#DIV/0!</v>
      </c>
    </row>
    <row r="179" spans="1:8" ht="19.5" customHeight="1">
      <c r="A179" s="111" t="s">
        <v>907</v>
      </c>
      <c r="B179" s="110">
        <f aca="true" t="shared" si="30" ref="B179:G179">SUM(B180:B185)</f>
        <v>93</v>
      </c>
      <c r="C179" s="110">
        <f t="shared" si="30"/>
        <v>93</v>
      </c>
      <c r="D179" s="110">
        <f t="shared" si="30"/>
        <v>0</v>
      </c>
      <c r="E179" s="110">
        <f t="shared" si="30"/>
        <v>56</v>
      </c>
      <c r="F179" s="110">
        <f t="shared" si="30"/>
        <v>56</v>
      </c>
      <c r="G179" s="110">
        <f t="shared" si="30"/>
        <v>0</v>
      </c>
      <c r="H179" s="52">
        <f t="shared" si="26"/>
        <v>-39.784946236559136</v>
      </c>
    </row>
    <row r="180" spans="1:8" ht="19.5" customHeight="1">
      <c r="A180" s="111" t="s">
        <v>801</v>
      </c>
      <c r="B180" s="112">
        <f aca="true" t="shared" si="31" ref="B180:B185">C180+D180</f>
        <v>58</v>
      </c>
      <c r="C180" s="112">
        <v>58</v>
      </c>
      <c r="D180" s="112"/>
      <c r="E180" s="112">
        <f t="shared" si="29"/>
        <v>52</v>
      </c>
      <c r="F180" s="112">
        <v>52</v>
      </c>
      <c r="G180" s="112"/>
      <c r="H180" s="52">
        <f t="shared" si="26"/>
        <v>-10.34482758620689</v>
      </c>
    </row>
    <row r="181" spans="1:8" ht="16.5" customHeight="1" hidden="1">
      <c r="A181" s="111" t="s">
        <v>802</v>
      </c>
      <c r="B181" s="112">
        <f t="shared" si="31"/>
        <v>0</v>
      </c>
      <c r="C181" s="112"/>
      <c r="D181" s="112"/>
      <c r="E181" s="112">
        <f t="shared" si="29"/>
        <v>0</v>
      </c>
      <c r="F181" s="112"/>
      <c r="G181" s="112"/>
      <c r="H181" s="52" t="e">
        <f t="shared" si="26"/>
        <v>#DIV/0!</v>
      </c>
    </row>
    <row r="182" spans="1:8" ht="16.5" customHeight="1" hidden="1">
      <c r="A182" s="111" t="s">
        <v>803</v>
      </c>
      <c r="B182" s="112">
        <f t="shared" si="31"/>
        <v>0</v>
      </c>
      <c r="C182" s="232"/>
      <c r="D182" s="232"/>
      <c r="E182" s="112">
        <f t="shared" si="29"/>
        <v>0</v>
      </c>
      <c r="F182" s="232"/>
      <c r="G182" s="232"/>
      <c r="H182" s="52" t="e">
        <f t="shared" si="26"/>
        <v>#DIV/0!</v>
      </c>
    </row>
    <row r="183" spans="1:8" ht="16.5" customHeight="1" hidden="1">
      <c r="A183" s="111" t="s">
        <v>814</v>
      </c>
      <c r="B183" s="112">
        <f t="shared" si="31"/>
        <v>0</v>
      </c>
      <c r="C183" s="112"/>
      <c r="D183" s="112"/>
      <c r="E183" s="112">
        <f t="shared" si="29"/>
        <v>0</v>
      </c>
      <c r="F183" s="112"/>
      <c r="G183" s="112"/>
      <c r="H183" s="52" t="e">
        <f t="shared" si="26"/>
        <v>#DIV/0!</v>
      </c>
    </row>
    <row r="184" spans="1:8" ht="16.5" customHeight="1" hidden="1">
      <c r="A184" s="111" t="s">
        <v>810</v>
      </c>
      <c r="B184" s="112">
        <f t="shared" si="31"/>
        <v>0</v>
      </c>
      <c r="C184" s="232"/>
      <c r="D184" s="232"/>
      <c r="E184" s="112">
        <f t="shared" si="29"/>
        <v>0</v>
      </c>
      <c r="F184" s="232"/>
      <c r="G184" s="232"/>
      <c r="H184" s="52" t="e">
        <f t="shared" si="26"/>
        <v>#DIV/0!</v>
      </c>
    </row>
    <row r="185" spans="1:8" ht="19.5" customHeight="1">
      <c r="A185" s="111" t="s">
        <v>908</v>
      </c>
      <c r="B185" s="112">
        <f t="shared" si="31"/>
        <v>35</v>
      </c>
      <c r="C185" s="232">
        <v>35</v>
      </c>
      <c r="D185" s="232"/>
      <c r="E185" s="112">
        <f t="shared" si="29"/>
        <v>4</v>
      </c>
      <c r="F185" s="232">
        <v>4</v>
      </c>
      <c r="G185" s="232"/>
      <c r="H185" s="52">
        <f t="shared" si="26"/>
        <v>-88.57142857142857</v>
      </c>
    </row>
    <row r="186" spans="1:8" ht="19.5" customHeight="1">
      <c r="A186" s="111" t="s">
        <v>909</v>
      </c>
      <c r="B186" s="110">
        <f aca="true" t="shared" si="32" ref="B186:G186">SUM(B187:B193)</f>
        <v>699</v>
      </c>
      <c r="C186" s="110">
        <f t="shared" si="32"/>
        <v>699</v>
      </c>
      <c r="D186" s="110">
        <f t="shared" si="32"/>
        <v>0</v>
      </c>
      <c r="E186" s="110">
        <f t="shared" si="32"/>
        <v>808</v>
      </c>
      <c r="F186" s="110">
        <f t="shared" si="32"/>
        <v>808</v>
      </c>
      <c r="G186" s="110">
        <f t="shared" si="32"/>
        <v>0</v>
      </c>
      <c r="H186" s="52">
        <f t="shared" si="26"/>
        <v>15.593705293276102</v>
      </c>
    </row>
    <row r="187" spans="1:8" ht="19.5" customHeight="1">
      <c r="A187" s="111" t="s">
        <v>801</v>
      </c>
      <c r="B187" s="112">
        <f aca="true" t="shared" si="33" ref="B187:B193">C187+D187</f>
        <v>182</v>
      </c>
      <c r="C187" s="112">
        <v>182</v>
      </c>
      <c r="D187" s="112"/>
      <c r="E187" s="112">
        <f t="shared" si="29"/>
        <v>191</v>
      </c>
      <c r="F187" s="112">
        <v>191</v>
      </c>
      <c r="G187" s="112"/>
      <c r="H187" s="52">
        <f t="shared" si="26"/>
        <v>4.945054945054949</v>
      </c>
    </row>
    <row r="188" spans="1:8" ht="16.5" customHeight="1" hidden="1">
      <c r="A188" s="111" t="s">
        <v>802</v>
      </c>
      <c r="B188" s="112">
        <f t="shared" si="33"/>
        <v>0</v>
      </c>
      <c r="C188" s="112"/>
      <c r="D188" s="112"/>
      <c r="E188" s="112">
        <f t="shared" si="29"/>
        <v>0</v>
      </c>
      <c r="F188" s="112"/>
      <c r="G188" s="112"/>
      <c r="H188" s="52" t="e">
        <f t="shared" si="26"/>
        <v>#DIV/0!</v>
      </c>
    </row>
    <row r="189" spans="1:8" ht="16.5" customHeight="1" hidden="1">
      <c r="A189" s="111" t="s">
        <v>803</v>
      </c>
      <c r="B189" s="112">
        <f t="shared" si="33"/>
        <v>0</v>
      </c>
      <c r="C189" s="232"/>
      <c r="D189" s="232"/>
      <c r="E189" s="112">
        <f t="shared" si="29"/>
        <v>0</v>
      </c>
      <c r="F189" s="232"/>
      <c r="G189" s="232"/>
      <c r="H189" s="52" t="e">
        <f t="shared" si="26"/>
        <v>#DIV/0!</v>
      </c>
    </row>
    <row r="190" spans="1:8" ht="16.5" customHeight="1" hidden="1">
      <c r="A190" s="111" t="s">
        <v>910</v>
      </c>
      <c r="B190" s="112">
        <f t="shared" si="33"/>
        <v>0</v>
      </c>
      <c r="C190" s="232"/>
      <c r="D190" s="232"/>
      <c r="E190" s="112">
        <f t="shared" si="29"/>
        <v>0</v>
      </c>
      <c r="F190" s="232"/>
      <c r="G190" s="232"/>
      <c r="H190" s="52" t="e">
        <f t="shared" si="26"/>
        <v>#DIV/0!</v>
      </c>
    </row>
    <row r="191" spans="1:8" ht="16.5" customHeight="1" hidden="1">
      <c r="A191" s="111" t="s">
        <v>911</v>
      </c>
      <c r="B191" s="112">
        <f t="shared" si="33"/>
        <v>0</v>
      </c>
      <c r="C191" s="232"/>
      <c r="D191" s="232"/>
      <c r="E191" s="112">
        <f t="shared" si="29"/>
        <v>0</v>
      </c>
      <c r="F191" s="232"/>
      <c r="G191" s="232"/>
      <c r="H191" s="52" t="e">
        <f t="shared" si="26"/>
        <v>#DIV/0!</v>
      </c>
    </row>
    <row r="192" spans="1:8" ht="19.5" customHeight="1">
      <c r="A192" s="111" t="s">
        <v>810</v>
      </c>
      <c r="B192" s="112">
        <f t="shared" si="33"/>
        <v>2</v>
      </c>
      <c r="C192" s="112">
        <v>2</v>
      </c>
      <c r="D192" s="112"/>
      <c r="E192" s="112">
        <f t="shared" si="29"/>
        <v>2</v>
      </c>
      <c r="F192" s="112">
        <v>2</v>
      </c>
      <c r="G192" s="112"/>
      <c r="H192" s="52">
        <f t="shared" si="26"/>
        <v>0</v>
      </c>
    </row>
    <row r="193" spans="1:8" ht="19.5" customHeight="1">
      <c r="A193" s="111" t="s">
        <v>912</v>
      </c>
      <c r="B193" s="112">
        <f t="shared" si="33"/>
        <v>515</v>
      </c>
      <c r="C193" s="112">
        <v>515</v>
      </c>
      <c r="D193" s="112"/>
      <c r="E193" s="112">
        <f t="shared" si="29"/>
        <v>615</v>
      </c>
      <c r="F193" s="112">
        <v>615</v>
      </c>
      <c r="G193" s="112"/>
      <c r="H193" s="52">
        <f t="shared" si="26"/>
        <v>19.417475728155324</v>
      </c>
    </row>
    <row r="194" spans="1:8" ht="19.5" customHeight="1">
      <c r="A194" s="111" t="s">
        <v>913</v>
      </c>
      <c r="B194" s="110">
        <f aca="true" t="shared" si="34" ref="B194:G194">SUM(B195:B200)</f>
        <v>573</v>
      </c>
      <c r="C194" s="110">
        <f t="shared" si="34"/>
        <v>573</v>
      </c>
      <c r="D194" s="110">
        <f t="shared" si="34"/>
        <v>0</v>
      </c>
      <c r="E194" s="110">
        <f t="shared" si="34"/>
        <v>668</v>
      </c>
      <c r="F194" s="110">
        <f t="shared" si="34"/>
        <v>668</v>
      </c>
      <c r="G194" s="110">
        <f t="shared" si="34"/>
        <v>0</v>
      </c>
      <c r="H194" s="52">
        <f t="shared" si="26"/>
        <v>16.57940663176265</v>
      </c>
    </row>
    <row r="195" spans="1:8" ht="19.5" customHeight="1">
      <c r="A195" s="111" t="s">
        <v>801</v>
      </c>
      <c r="B195" s="112">
        <f aca="true" t="shared" si="35" ref="B195:B200">C195+D195</f>
        <v>389</v>
      </c>
      <c r="C195" s="112">
        <v>389</v>
      </c>
      <c r="D195" s="112"/>
      <c r="E195" s="112">
        <f t="shared" si="29"/>
        <v>449</v>
      </c>
      <c r="F195" s="112">
        <v>449</v>
      </c>
      <c r="G195" s="112"/>
      <c r="H195" s="52">
        <f t="shared" si="26"/>
        <v>15.424164524421585</v>
      </c>
    </row>
    <row r="196" spans="1:8" ht="16.5" customHeight="1" hidden="1">
      <c r="A196" s="111" t="s">
        <v>802</v>
      </c>
      <c r="B196" s="112">
        <f t="shared" si="35"/>
        <v>0</v>
      </c>
      <c r="C196" s="112"/>
      <c r="D196" s="112"/>
      <c r="E196" s="112">
        <f t="shared" si="29"/>
        <v>0</v>
      </c>
      <c r="F196" s="112"/>
      <c r="G196" s="112"/>
      <c r="H196" s="52" t="e">
        <f t="shared" si="26"/>
        <v>#DIV/0!</v>
      </c>
    </row>
    <row r="197" spans="1:8" ht="19.5" customHeight="1">
      <c r="A197" s="111" t="s">
        <v>803</v>
      </c>
      <c r="B197" s="112">
        <f t="shared" si="35"/>
        <v>100</v>
      </c>
      <c r="C197" s="232">
        <v>100</v>
      </c>
      <c r="D197" s="232"/>
      <c r="E197" s="112">
        <f t="shared" si="29"/>
        <v>109</v>
      </c>
      <c r="F197" s="232">
        <v>109</v>
      </c>
      <c r="G197" s="232"/>
      <c r="H197" s="52">
        <f t="shared" si="26"/>
        <v>9.000000000000014</v>
      </c>
    </row>
    <row r="198" spans="1:8" ht="19.5" customHeight="1">
      <c r="A198" s="111" t="s">
        <v>914</v>
      </c>
      <c r="B198" s="112">
        <f t="shared" si="35"/>
        <v>74</v>
      </c>
      <c r="C198" s="112">
        <v>74</v>
      </c>
      <c r="D198" s="112"/>
      <c r="E198" s="112">
        <f t="shared" si="29"/>
        <v>71</v>
      </c>
      <c r="F198" s="112">
        <v>71</v>
      </c>
      <c r="G198" s="112"/>
      <c r="H198" s="52">
        <f aca="true" t="shared" si="36" ref="H198:H260">E198/B198*100-100</f>
        <v>-4.054054054054063</v>
      </c>
    </row>
    <row r="199" spans="1:8" ht="16.5" customHeight="1" hidden="1">
      <c r="A199" s="111" t="s">
        <v>810</v>
      </c>
      <c r="B199" s="112">
        <f t="shared" si="35"/>
        <v>0</v>
      </c>
      <c r="C199" s="232"/>
      <c r="D199" s="232"/>
      <c r="E199" s="112">
        <f t="shared" si="29"/>
        <v>0</v>
      </c>
      <c r="F199" s="232"/>
      <c r="G199" s="232"/>
      <c r="H199" s="52" t="e">
        <f t="shared" si="36"/>
        <v>#DIV/0!</v>
      </c>
    </row>
    <row r="200" spans="1:8" ht="19.5" customHeight="1">
      <c r="A200" s="111" t="s">
        <v>915</v>
      </c>
      <c r="B200" s="112">
        <f t="shared" si="35"/>
        <v>10</v>
      </c>
      <c r="C200" s="232">
        <v>10</v>
      </c>
      <c r="D200" s="232"/>
      <c r="E200" s="112">
        <f t="shared" si="29"/>
        <v>39</v>
      </c>
      <c r="F200" s="232">
        <v>39</v>
      </c>
      <c r="G200" s="232"/>
      <c r="H200" s="52">
        <f t="shared" si="36"/>
        <v>290</v>
      </c>
    </row>
    <row r="201" spans="1:8" ht="19.5" customHeight="1">
      <c r="A201" s="111" t="s">
        <v>916</v>
      </c>
      <c r="B201" s="110">
        <f aca="true" t="shared" si="37" ref="B201:G201">SUM(B202:B206)</f>
        <v>389</v>
      </c>
      <c r="C201" s="110">
        <f t="shared" si="37"/>
        <v>389</v>
      </c>
      <c r="D201" s="110">
        <f t="shared" si="37"/>
        <v>0</v>
      </c>
      <c r="E201" s="110">
        <f t="shared" si="37"/>
        <v>450</v>
      </c>
      <c r="F201" s="110">
        <f t="shared" si="37"/>
        <v>450</v>
      </c>
      <c r="G201" s="110">
        <f t="shared" si="37"/>
        <v>0</v>
      </c>
      <c r="H201" s="52">
        <f t="shared" si="36"/>
        <v>15.681233933161963</v>
      </c>
    </row>
    <row r="202" spans="1:8" ht="19.5" customHeight="1">
      <c r="A202" s="111" t="s">
        <v>801</v>
      </c>
      <c r="B202" s="112">
        <f>C202+D202</f>
        <v>236</v>
      </c>
      <c r="C202" s="112">
        <v>236</v>
      </c>
      <c r="D202" s="112"/>
      <c r="E202" s="112">
        <f t="shared" si="29"/>
        <v>265</v>
      </c>
      <c r="F202" s="112">
        <v>265</v>
      </c>
      <c r="G202" s="112"/>
      <c r="H202" s="52">
        <f t="shared" si="36"/>
        <v>12.288135593220332</v>
      </c>
    </row>
    <row r="203" spans="1:8" ht="16.5" customHeight="1" hidden="1">
      <c r="A203" s="111" t="s">
        <v>802</v>
      </c>
      <c r="B203" s="112">
        <f>C203+D203</f>
        <v>0</v>
      </c>
      <c r="C203" s="112"/>
      <c r="D203" s="112"/>
      <c r="E203" s="112">
        <f t="shared" si="29"/>
        <v>0</v>
      </c>
      <c r="F203" s="112"/>
      <c r="G203" s="112"/>
      <c r="H203" s="52" t="e">
        <f t="shared" si="36"/>
        <v>#DIV/0!</v>
      </c>
    </row>
    <row r="204" spans="1:8" ht="16.5" customHeight="1" hidden="1">
      <c r="A204" s="111" t="s">
        <v>803</v>
      </c>
      <c r="B204" s="112">
        <f>C204+D204</f>
        <v>0</v>
      </c>
      <c r="C204" s="232"/>
      <c r="D204" s="232"/>
      <c r="E204" s="112">
        <f t="shared" si="29"/>
        <v>0</v>
      </c>
      <c r="F204" s="232"/>
      <c r="G204" s="232"/>
      <c r="H204" s="52" t="e">
        <f t="shared" si="36"/>
        <v>#DIV/0!</v>
      </c>
    </row>
    <row r="205" spans="1:8" ht="19.5" customHeight="1">
      <c r="A205" s="111" t="s">
        <v>810</v>
      </c>
      <c r="B205" s="112">
        <f>C205+D205</f>
        <v>58</v>
      </c>
      <c r="C205" s="232">
        <v>58</v>
      </c>
      <c r="D205" s="232"/>
      <c r="E205" s="112">
        <f t="shared" si="29"/>
        <v>59</v>
      </c>
      <c r="F205" s="232">
        <v>59</v>
      </c>
      <c r="G205" s="232"/>
      <c r="H205" s="52">
        <f t="shared" si="36"/>
        <v>1.7241379310344769</v>
      </c>
    </row>
    <row r="206" spans="1:8" ht="19.5" customHeight="1">
      <c r="A206" s="111" t="s">
        <v>917</v>
      </c>
      <c r="B206" s="112">
        <f>C206+D206</f>
        <v>95</v>
      </c>
      <c r="C206" s="232">
        <v>95</v>
      </c>
      <c r="D206" s="232"/>
      <c r="E206" s="112">
        <f t="shared" si="29"/>
        <v>126</v>
      </c>
      <c r="F206" s="232">
        <v>126</v>
      </c>
      <c r="G206" s="232"/>
      <c r="H206" s="52">
        <f t="shared" si="36"/>
        <v>32.63157894736841</v>
      </c>
    </row>
    <row r="207" spans="1:8" ht="19.5" customHeight="1">
      <c r="A207" s="111" t="s">
        <v>918</v>
      </c>
      <c r="B207" s="110">
        <f aca="true" t="shared" si="38" ref="B207:G207">SUM(B208:B212)</f>
        <v>638</v>
      </c>
      <c r="C207" s="110">
        <f t="shared" si="38"/>
        <v>638</v>
      </c>
      <c r="D207" s="110">
        <f t="shared" si="38"/>
        <v>0</v>
      </c>
      <c r="E207" s="110">
        <f t="shared" si="38"/>
        <v>764</v>
      </c>
      <c r="F207" s="110">
        <f t="shared" si="38"/>
        <v>764</v>
      </c>
      <c r="G207" s="110">
        <f t="shared" si="38"/>
        <v>0</v>
      </c>
      <c r="H207" s="52">
        <f t="shared" si="36"/>
        <v>19.749216300940446</v>
      </c>
    </row>
    <row r="208" spans="1:8" ht="19.5" customHeight="1">
      <c r="A208" s="111" t="s">
        <v>801</v>
      </c>
      <c r="B208" s="112">
        <f>C208+D208</f>
        <v>155</v>
      </c>
      <c r="C208" s="112">
        <v>155</v>
      </c>
      <c r="D208" s="112"/>
      <c r="E208" s="112">
        <f t="shared" si="29"/>
        <v>146</v>
      </c>
      <c r="F208" s="112">
        <v>146</v>
      </c>
      <c r="G208" s="112"/>
      <c r="H208" s="52">
        <f t="shared" si="36"/>
        <v>-5.806451612903231</v>
      </c>
    </row>
    <row r="209" spans="1:8" ht="16.5" customHeight="1" hidden="1">
      <c r="A209" s="111" t="s">
        <v>802</v>
      </c>
      <c r="B209" s="112">
        <f>C209+D209</f>
        <v>0</v>
      </c>
      <c r="C209" s="112"/>
      <c r="D209" s="112"/>
      <c r="E209" s="112">
        <f t="shared" si="29"/>
        <v>0</v>
      </c>
      <c r="F209" s="112"/>
      <c r="G209" s="112"/>
      <c r="H209" s="52" t="e">
        <f t="shared" si="36"/>
        <v>#DIV/0!</v>
      </c>
    </row>
    <row r="210" spans="1:8" ht="16.5" customHeight="1" hidden="1">
      <c r="A210" s="111" t="s">
        <v>803</v>
      </c>
      <c r="B210" s="112">
        <f>C210+D210</f>
        <v>0</v>
      </c>
      <c r="C210" s="232"/>
      <c r="D210" s="232"/>
      <c r="E210" s="112">
        <f t="shared" si="29"/>
        <v>0</v>
      </c>
      <c r="F210" s="232"/>
      <c r="G210" s="232"/>
      <c r="H210" s="52" t="e">
        <f t="shared" si="36"/>
        <v>#DIV/0!</v>
      </c>
    </row>
    <row r="211" spans="1:8" ht="16.5" customHeight="1" hidden="1">
      <c r="A211" s="111" t="s">
        <v>810</v>
      </c>
      <c r="B211" s="112">
        <f>C211+D211</f>
        <v>0</v>
      </c>
      <c r="C211" s="232"/>
      <c r="D211" s="232"/>
      <c r="E211" s="112">
        <f t="shared" si="29"/>
        <v>0</v>
      </c>
      <c r="F211" s="232"/>
      <c r="G211" s="232"/>
      <c r="H211" s="52" t="e">
        <f t="shared" si="36"/>
        <v>#DIV/0!</v>
      </c>
    </row>
    <row r="212" spans="1:8" ht="19.5" customHeight="1">
      <c r="A212" s="111" t="s">
        <v>919</v>
      </c>
      <c r="B212" s="112">
        <f>C212+D212</f>
        <v>483</v>
      </c>
      <c r="C212" s="232">
        <v>483</v>
      </c>
      <c r="D212" s="232"/>
      <c r="E212" s="112">
        <f t="shared" si="29"/>
        <v>618</v>
      </c>
      <c r="F212" s="232">
        <v>618</v>
      </c>
      <c r="G212" s="232"/>
      <c r="H212" s="52">
        <f t="shared" si="36"/>
        <v>27.950310559006212</v>
      </c>
    </row>
    <row r="213" spans="1:8" ht="19.5" customHeight="1">
      <c r="A213" s="111" t="s">
        <v>920</v>
      </c>
      <c r="B213" s="110">
        <f aca="true" t="shared" si="39" ref="B213:G213">SUM(B214:B218)</f>
        <v>75</v>
      </c>
      <c r="C213" s="110">
        <f t="shared" si="39"/>
        <v>75</v>
      </c>
      <c r="D213" s="110">
        <f t="shared" si="39"/>
        <v>0</v>
      </c>
      <c r="E213" s="110">
        <f t="shared" si="39"/>
        <v>80</v>
      </c>
      <c r="F213" s="110">
        <f t="shared" si="39"/>
        <v>80</v>
      </c>
      <c r="G213" s="110">
        <f t="shared" si="39"/>
        <v>0</v>
      </c>
      <c r="H213" s="52">
        <f t="shared" si="36"/>
        <v>6.666666666666671</v>
      </c>
    </row>
    <row r="214" spans="1:8" ht="19.5" customHeight="1">
      <c r="A214" s="111" t="s">
        <v>801</v>
      </c>
      <c r="B214" s="112">
        <f aca="true" t="shared" si="40" ref="B214:B224">C214+D214</f>
        <v>75</v>
      </c>
      <c r="C214" s="112">
        <v>75</v>
      </c>
      <c r="D214" s="112"/>
      <c r="E214" s="112">
        <f t="shared" si="29"/>
        <v>80</v>
      </c>
      <c r="F214" s="112">
        <v>80</v>
      </c>
      <c r="G214" s="112"/>
      <c r="H214" s="52">
        <f t="shared" si="36"/>
        <v>6.666666666666671</v>
      </c>
    </row>
    <row r="215" spans="1:8" ht="16.5" customHeight="1" hidden="1">
      <c r="A215" s="111" t="s">
        <v>802</v>
      </c>
      <c r="B215" s="112">
        <f t="shared" si="40"/>
        <v>0</v>
      </c>
      <c r="C215" s="112"/>
      <c r="D215" s="112"/>
      <c r="E215" s="112">
        <f t="shared" si="29"/>
        <v>0</v>
      </c>
      <c r="F215" s="112"/>
      <c r="G215" s="112"/>
      <c r="H215" s="52" t="e">
        <f t="shared" si="36"/>
        <v>#DIV/0!</v>
      </c>
    </row>
    <row r="216" spans="1:8" ht="16.5" customHeight="1" hidden="1">
      <c r="A216" s="111" t="s">
        <v>803</v>
      </c>
      <c r="B216" s="112">
        <f t="shared" si="40"/>
        <v>0</v>
      </c>
      <c r="C216" s="232"/>
      <c r="D216" s="232"/>
      <c r="E216" s="112">
        <f t="shared" si="29"/>
        <v>0</v>
      </c>
      <c r="F216" s="232"/>
      <c r="G216" s="232"/>
      <c r="H216" s="52" t="e">
        <f t="shared" si="36"/>
        <v>#DIV/0!</v>
      </c>
    </row>
    <row r="217" spans="1:8" ht="16.5" customHeight="1" hidden="1">
      <c r="A217" s="111" t="s">
        <v>810</v>
      </c>
      <c r="B217" s="112">
        <f t="shared" si="40"/>
        <v>0</v>
      </c>
      <c r="C217" s="232"/>
      <c r="D217" s="232"/>
      <c r="E217" s="112">
        <f t="shared" si="29"/>
        <v>0</v>
      </c>
      <c r="F217" s="232"/>
      <c r="G217" s="232"/>
      <c r="H217" s="52" t="e">
        <f t="shared" si="36"/>
        <v>#DIV/0!</v>
      </c>
    </row>
    <row r="218" spans="1:8" ht="16.5" customHeight="1" hidden="1">
      <c r="A218" s="111" t="s">
        <v>921</v>
      </c>
      <c r="B218" s="112">
        <f t="shared" si="40"/>
        <v>0</v>
      </c>
      <c r="C218" s="232"/>
      <c r="D218" s="232"/>
      <c r="E218" s="112">
        <f t="shared" si="29"/>
        <v>0</v>
      </c>
      <c r="F218" s="232"/>
      <c r="G218" s="232"/>
      <c r="H218" s="52" t="e">
        <f t="shared" si="36"/>
        <v>#DIV/0!</v>
      </c>
    </row>
    <row r="219" spans="1:8" ht="16.5" customHeight="1" hidden="1">
      <c r="A219" s="111" t="s">
        <v>922</v>
      </c>
      <c r="B219" s="112">
        <f t="shared" si="40"/>
        <v>0</v>
      </c>
      <c r="C219" s="233"/>
      <c r="D219" s="233"/>
      <c r="E219" s="112">
        <f t="shared" si="29"/>
        <v>0</v>
      </c>
      <c r="F219" s="233"/>
      <c r="G219" s="233"/>
      <c r="H219" s="52" t="e">
        <f t="shared" si="36"/>
        <v>#DIV/0!</v>
      </c>
    </row>
    <row r="220" spans="1:8" ht="16.5" customHeight="1" hidden="1">
      <c r="A220" s="111" t="s">
        <v>801</v>
      </c>
      <c r="B220" s="112">
        <f t="shared" si="40"/>
        <v>0</v>
      </c>
      <c r="C220" s="232"/>
      <c r="D220" s="232"/>
      <c r="E220" s="112">
        <f t="shared" si="29"/>
        <v>0</v>
      </c>
      <c r="F220" s="232"/>
      <c r="G220" s="232"/>
      <c r="H220" s="52" t="e">
        <f t="shared" si="36"/>
        <v>#DIV/0!</v>
      </c>
    </row>
    <row r="221" spans="1:8" ht="16.5" customHeight="1" hidden="1">
      <c r="A221" s="111" t="s">
        <v>802</v>
      </c>
      <c r="B221" s="112">
        <f t="shared" si="40"/>
        <v>0</v>
      </c>
      <c r="C221" s="232"/>
      <c r="D221" s="232"/>
      <c r="E221" s="112">
        <f t="shared" si="29"/>
        <v>0</v>
      </c>
      <c r="F221" s="232"/>
      <c r="G221" s="232"/>
      <c r="H221" s="52" t="e">
        <f t="shared" si="36"/>
        <v>#DIV/0!</v>
      </c>
    </row>
    <row r="222" spans="1:8" ht="16.5" customHeight="1" hidden="1">
      <c r="A222" s="111" t="s">
        <v>803</v>
      </c>
      <c r="B222" s="112">
        <f t="shared" si="40"/>
        <v>0</v>
      </c>
      <c r="C222" s="232"/>
      <c r="D222" s="232"/>
      <c r="E222" s="112">
        <f t="shared" si="29"/>
        <v>0</v>
      </c>
      <c r="F222" s="232"/>
      <c r="G222" s="232"/>
      <c r="H222" s="52" t="e">
        <f t="shared" si="36"/>
        <v>#DIV/0!</v>
      </c>
    </row>
    <row r="223" spans="1:8" ht="16.5" customHeight="1" hidden="1">
      <c r="A223" s="111" t="s">
        <v>810</v>
      </c>
      <c r="B223" s="112">
        <f t="shared" si="40"/>
        <v>0</v>
      </c>
      <c r="C223" s="232"/>
      <c r="D223" s="232"/>
      <c r="E223" s="112">
        <f t="shared" si="29"/>
        <v>0</v>
      </c>
      <c r="F223" s="232"/>
      <c r="G223" s="232"/>
      <c r="H223" s="52" t="e">
        <f t="shared" si="36"/>
        <v>#DIV/0!</v>
      </c>
    </row>
    <row r="224" spans="1:8" ht="16.5" customHeight="1" hidden="1">
      <c r="A224" s="111" t="s">
        <v>923</v>
      </c>
      <c r="B224" s="112">
        <f t="shared" si="40"/>
        <v>0</v>
      </c>
      <c r="C224" s="232"/>
      <c r="D224" s="232"/>
      <c r="E224" s="112">
        <f t="shared" si="29"/>
        <v>0</v>
      </c>
      <c r="F224" s="232"/>
      <c r="G224" s="232"/>
      <c r="H224" s="52" t="e">
        <f t="shared" si="36"/>
        <v>#DIV/0!</v>
      </c>
    </row>
    <row r="225" spans="1:8" ht="19.5" customHeight="1">
      <c r="A225" s="111" t="s">
        <v>927</v>
      </c>
      <c r="B225" s="233">
        <f aca="true" t="shared" si="41" ref="B225:G225">SUM(B226:B230)</f>
        <v>111</v>
      </c>
      <c r="C225" s="233">
        <f t="shared" si="41"/>
        <v>111</v>
      </c>
      <c r="D225" s="233">
        <f t="shared" si="41"/>
        <v>0</v>
      </c>
      <c r="E225" s="233">
        <f t="shared" si="41"/>
        <v>118</v>
      </c>
      <c r="F225" s="233">
        <f t="shared" si="41"/>
        <v>118</v>
      </c>
      <c r="G225" s="233">
        <f t="shared" si="41"/>
        <v>0</v>
      </c>
      <c r="H225" s="52">
        <f t="shared" si="36"/>
        <v>6.306306306306311</v>
      </c>
    </row>
    <row r="226" spans="1:8" ht="19.5" customHeight="1">
      <c r="A226" s="111" t="s">
        <v>801</v>
      </c>
      <c r="B226" s="112">
        <f>C226+D226</f>
        <v>92</v>
      </c>
      <c r="C226" s="232">
        <v>92</v>
      </c>
      <c r="D226" s="232"/>
      <c r="E226" s="112">
        <f t="shared" si="29"/>
        <v>102</v>
      </c>
      <c r="F226" s="232">
        <v>102</v>
      </c>
      <c r="G226" s="232"/>
      <c r="H226" s="52">
        <f t="shared" si="36"/>
        <v>10.869565217391312</v>
      </c>
    </row>
    <row r="227" spans="1:8" ht="16.5" customHeight="1" hidden="1">
      <c r="A227" s="111" t="s">
        <v>802</v>
      </c>
      <c r="B227" s="112">
        <f>C227+D227</f>
        <v>0</v>
      </c>
      <c r="C227" s="232"/>
      <c r="D227" s="232"/>
      <c r="E227" s="112">
        <f t="shared" si="29"/>
        <v>0</v>
      </c>
      <c r="F227" s="232"/>
      <c r="G227" s="232"/>
      <c r="H227" s="52" t="e">
        <f t="shared" si="36"/>
        <v>#DIV/0!</v>
      </c>
    </row>
    <row r="228" spans="1:8" ht="16.5" customHeight="1" hidden="1">
      <c r="A228" s="111" t="s">
        <v>803</v>
      </c>
      <c r="B228" s="112">
        <f>C228+D228</f>
        <v>0</v>
      </c>
      <c r="C228" s="232"/>
      <c r="D228" s="232"/>
      <c r="E228" s="112">
        <f t="shared" si="29"/>
        <v>0</v>
      </c>
      <c r="F228" s="232"/>
      <c r="G228" s="232"/>
      <c r="H228" s="52" t="e">
        <f t="shared" si="36"/>
        <v>#DIV/0!</v>
      </c>
    </row>
    <row r="229" spans="1:8" ht="16.5" customHeight="1" hidden="1">
      <c r="A229" s="111" t="s">
        <v>810</v>
      </c>
      <c r="B229" s="112">
        <f>C229+D229</f>
        <v>0</v>
      </c>
      <c r="C229" s="232"/>
      <c r="D229" s="232"/>
      <c r="E229" s="112">
        <f t="shared" si="29"/>
        <v>0</v>
      </c>
      <c r="F229" s="232"/>
      <c r="G229" s="232"/>
      <c r="H229" s="52" t="e">
        <f t="shared" si="36"/>
        <v>#DIV/0!</v>
      </c>
    </row>
    <row r="230" spans="1:8" ht="16.5" customHeight="1">
      <c r="A230" s="111" t="s">
        <v>928</v>
      </c>
      <c r="B230" s="112">
        <f>C230+D230</f>
        <v>19</v>
      </c>
      <c r="C230" s="232">
        <v>19</v>
      </c>
      <c r="D230" s="232"/>
      <c r="E230" s="112">
        <f t="shared" si="29"/>
        <v>16</v>
      </c>
      <c r="F230" s="232">
        <v>16</v>
      </c>
      <c r="G230" s="232"/>
      <c r="H230" s="52">
        <f t="shared" si="36"/>
        <v>-15.789473684210535</v>
      </c>
    </row>
    <row r="231" spans="1:8" s="258" customFormat="1" ht="19.5" customHeight="1">
      <c r="A231" s="259" t="s">
        <v>1398</v>
      </c>
      <c r="B231" s="110">
        <f aca="true" t="shared" si="42" ref="B231:G231">SUM(B232:B238)</f>
        <v>930</v>
      </c>
      <c r="C231" s="110">
        <f t="shared" si="42"/>
        <v>920</v>
      </c>
      <c r="D231" s="110">
        <f t="shared" si="42"/>
        <v>10</v>
      </c>
      <c r="E231" s="110">
        <f t="shared" si="42"/>
        <v>950</v>
      </c>
      <c r="F231" s="110">
        <f t="shared" si="42"/>
        <v>940</v>
      </c>
      <c r="G231" s="110">
        <f t="shared" si="42"/>
        <v>10</v>
      </c>
      <c r="H231" s="52">
        <f t="shared" si="36"/>
        <v>2.1505376344086073</v>
      </c>
    </row>
    <row r="232" spans="1:8" s="258" customFormat="1" ht="19.5" customHeight="1">
      <c r="A232" s="259" t="s">
        <v>801</v>
      </c>
      <c r="B232" s="112">
        <f aca="true" t="shared" si="43" ref="B232:B241">C232+D232</f>
        <v>566</v>
      </c>
      <c r="C232" s="112">
        <v>566</v>
      </c>
      <c r="D232" s="112"/>
      <c r="E232" s="112">
        <f aca="true" t="shared" si="44" ref="E232:E241">F232+G232</f>
        <v>630</v>
      </c>
      <c r="F232" s="112">
        <v>630</v>
      </c>
      <c r="G232" s="112"/>
      <c r="H232" s="52">
        <f t="shared" si="36"/>
        <v>11.307420494699642</v>
      </c>
    </row>
    <row r="233" spans="1:8" s="258" customFormat="1" ht="19.5" customHeight="1">
      <c r="A233" s="259" t="s">
        <v>1399</v>
      </c>
      <c r="B233" s="112">
        <f t="shared" si="43"/>
        <v>23</v>
      </c>
      <c r="C233" s="260">
        <v>23</v>
      </c>
      <c r="D233" s="260"/>
      <c r="E233" s="112">
        <f t="shared" si="44"/>
        <v>28</v>
      </c>
      <c r="F233" s="260">
        <v>18</v>
      </c>
      <c r="G233" s="260">
        <v>10</v>
      </c>
      <c r="H233" s="52">
        <f t="shared" si="36"/>
        <v>21.739130434782624</v>
      </c>
    </row>
    <row r="234" spans="1:8" s="258" customFormat="1" ht="16.5" customHeight="1" hidden="1">
      <c r="A234" s="259" t="s">
        <v>803</v>
      </c>
      <c r="B234" s="112">
        <f t="shared" si="43"/>
        <v>0</v>
      </c>
      <c r="C234" s="260"/>
      <c r="D234" s="260"/>
      <c r="E234" s="112">
        <f t="shared" si="44"/>
        <v>0</v>
      </c>
      <c r="F234" s="260"/>
      <c r="G234" s="260"/>
      <c r="H234" s="52" t="e">
        <f t="shared" si="36"/>
        <v>#DIV/0!</v>
      </c>
    </row>
    <row r="235" spans="1:8" s="258" customFormat="1" ht="16.5" customHeight="1" hidden="1">
      <c r="A235" s="259" t="s">
        <v>891</v>
      </c>
      <c r="B235" s="112">
        <f t="shared" si="43"/>
        <v>0</v>
      </c>
      <c r="C235" s="112"/>
      <c r="D235" s="112"/>
      <c r="E235" s="112">
        <f t="shared" si="44"/>
        <v>0</v>
      </c>
      <c r="F235" s="112"/>
      <c r="G235" s="112"/>
      <c r="H235" s="52" t="e">
        <f t="shared" si="36"/>
        <v>#DIV/0!</v>
      </c>
    </row>
    <row r="236" spans="1:8" s="258" customFormat="1" ht="19.5" customHeight="1">
      <c r="A236" s="259" t="s">
        <v>1400</v>
      </c>
      <c r="B236" s="112">
        <f t="shared" si="43"/>
        <v>261</v>
      </c>
      <c r="C236" s="112">
        <f>54+197</f>
        <v>251</v>
      </c>
      <c r="D236" s="112">
        <v>10</v>
      </c>
      <c r="E236" s="112">
        <f t="shared" si="44"/>
        <v>207</v>
      </c>
      <c r="F236" s="112">
        <v>207</v>
      </c>
      <c r="G236" s="112"/>
      <c r="H236" s="52">
        <f t="shared" si="36"/>
        <v>-20.689655172413794</v>
      </c>
    </row>
    <row r="237" spans="1:8" s="258" customFormat="1" ht="19.5" customHeight="1">
      <c r="A237" s="259" t="s">
        <v>892</v>
      </c>
      <c r="B237" s="112">
        <f t="shared" si="43"/>
        <v>35</v>
      </c>
      <c r="C237" s="112">
        <v>35</v>
      </c>
      <c r="D237" s="112"/>
      <c r="E237" s="112">
        <f t="shared" si="44"/>
        <v>31</v>
      </c>
      <c r="F237" s="112">
        <v>31</v>
      </c>
      <c r="G237" s="112"/>
      <c r="H237" s="52">
        <f t="shared" si="36"/>
        <v>-11.42857142857143</v>
      </c>
    </row>
    <row r="238" spans="1:8" s="258" customFormat="1" ht="16.5" customHeight="1">
      <c r="A238" s="259" t="s">
        <v>1401</v>
      </c>
      <c r="B238" s="112">
        <f t="shared" si="43"/>
        <v>45</v>
      </c>
      <c r="C238" s="260">
        <v>45</v>
      </c>
      <c r="D238" s="260"/>
      <c r="E238" s="112">
        <f t="shared" si="44"/>
        <v>54</v>
      </c>
      <c r="F238" s="260">
        <v>54</v>
      </c>
      <c r="G238" s="260"/>
      <c r="H238" s="52">
        <f t="shared" si="36"/>
        <v>20</v>
      </c>
    </row>
    <row r="239" spans="1:8" ht="16.5" customHeight="1">
      <c r="A239" s="111" t="s">
        <v>929</v>
      </c>
      <c r="B239" s="112">
        <f t="shared" si="43"/>
        <v>0</v>
      </c>
      <c r="C239" s="110"/>
      <c r="D239" s="110"/>
      <c r="E239" s="112">
        <f t="shared" si="44"/>
        <v>138</v>
      </c>
      <c r="F239" s="110"/>
      <c r="G239" s="110">
        <f>G241</f>
        <v>138</v>
      </c>
      <c r="H239" s="52"/>
    </row>
    <row r="240" spans="1:8" ht="16.5" customHeight="1" hidden="1">
      <c r="A240" s="111" t="s">
        <v>930</v>
      </c>
      <c r="B240" s="112">
        <f t="shared" si="43"/>
        <v>0</v>
      </c>
      <c r="C240" s="232"/>
      <c r="D240" s="232"/>
      <c r="E240" s="112">
        <f t="shared" si="44"/>
        <v>0</v>
      </c>
      <c r="F240" s="232"/>
      <c r="G240" s="232"/>
      <c r="H240" s="52" t="e">
        <f t="shared" si="36"/>
        <v>#DIV/0!</v>
      </c>
    </row>
    <row r="241" spans="1:8" ht="16.5" customHeight="1">
      <c r="A241" s="111" t="s">
        <v>931</v>
      </c>
      <c r="B241" s="112">
        <f t="shared" si="43"/>
        <v>0</v>
      </c>
      <c r="C241" s="112"/>
      <c r="D241" s="112"/>
      <c r="E241" s="112">
        <f t="shared" si="44"/>
        <v>138</v>
      </c>
      <c r="F241" s="112"/>
      <c r="G241" s="112">
        <v>138</v>
      </c>
      <c r="H241" s="52"/>
    </row>
    <row r="242" spans="1:8" s="262" customFormat="1" ht="19.5" customHeight="1">
      <c r="A242" s="261" t="s">
        <v>1447</v>
      </c>
      <c r="B242" s="110">
        <f aca="true" t="shared" si="45" ref="B242:G243">SUM(B243)</f>
        <v>90</v>
      </c>
      <c r="C242" s="110">
        <f t="shared" si="45"/>
        <v>90</v>
      </c>
      <c r="D242" s="110">
        <f t="shared" si="45"/>
        <v>0</v>
      </c>
      <c r="E242" s="110">
        <f t="shared" si="45"/>
        <v>117</v>
      </c>
      <c r="F242" s="110">
        <f t="shared" si="45"/>
        <v>88</v>
      </c>
      <c r="G242" s="110">
        <f t="shared" si="45"/>
        <v>29</v>
      </c>
      <c r="H242" s="52">
        <f t="shared" si="36"/>
        <v>30</v>
      </c>
    </row>
    <row r="243" spans="1:8" ht="19.5" customHeight="1">
      <c r="A243" s="109" t="s">
        <v>1375</v>
      </c>
      <c r="B243" s="110">
        <f t="shared" si="45"/>
        <v>90</v>
      </c>
      <c r="C243" s="110">
        <f t="shared" si="45"/>
        <v>90</v>
      </c>
      <c r="D243" s="110">
        <f t="shared" si="45"/>
        <v>0</v>
      </c>
      <c r="E243" s="110">
        <f t="shared" si="45"/>
        <v>117</v>
      </c>
      <c r="F243" s="110">
        <f t="shared" si="45"/>
        <v>88</v>
      </c>
      <c r="G243" s="110">
        <f t="shared" si="45"/>
        <v>29</v>
      </c>
      <c r="H243" s="52">
        <f t="shared" si="36"/>
        <v>30</v>
      </c>
    </row>
    <row r="244" spans="1:8" ht="19.5" customHeight="1">
      <c r="A244" s="109" t="s">
        <v>1376</v>
      </c>
      <c r="B244" s="112">
        <f>C244+D244</f>
        <v>90</v>
      </c>
      <c r="C244" s="110">
        <v>90</v>
      </c>
      <c r="D244" s="110"/>
      <c r="E244" s="112">
        <f t="shared" si="29"/>
        <v>117</v>
      </c>
      <c r="F244" s="110">
        <v>88</v>
      </c>
      <c r="G244" s="110">
        <v>29</v>
      </c>
      <c r="H244" s="52">
        <f t="shared" si="36"/>
        <v>30</v>
      </c>
    </row>
    <row r="245" spans="1:8" ht="19.5" customHeight="1">
      <c r="A245" s="109" t="s">
        <v>557</v>
      </c>
      <c r="B245" s="110">
        <f aca="true" t="shared" si="46" ref="B245:G245">SUM(B246,B256,B267,B274,B286,B295,B309,B318,B327,B335,B343)</f>
        <v>4835</v>
      </c>
      <c r="C245" s="110">
        <f t="shared" si="46"/>
        <v>4349</v>
      </c>
      <c r="D245" s="110">
        <f t="shared" si="46"/>
        <v>486</v>
      </c>
      <c r="E245" s="110">
        <f t="shared" si="46"/>
        <v>5754</v>
      </c>
      <c r="F245" s="110">
        <f t="shared" si="46"/>
        <v>4875</v>
      </c>
      <c r="G245" s="110">
        <f t="shared" si="46"/>
        <v>879</v>
      </c>
      <c r="H245" s="52">
        <f t="shared" si="36"/>
        <v>19.007238883143756</v>
      </c>
    </row>
    <row r="246" spans="1:8" ht="19.5" customHeight="1">
      <c r="A246" s="259" t="s">
        <v>1402</v>
      </c>
      <c r="B246" s="110">
        <f aca="true" t="shared" si="47" ref="B246:G246">SUM(B247:B255)</f>
        <v>60</v>
      </c>
      <c r="C246" s="110">
        <f t="shared" si="47"/>
        <v>60</v>
      </c>
      <c r="D246" s="110">
        <f t="shared" si="47"/>
        <v>0</v>
      </c>
      <c r="E246" s="110">
        <f t="shared" si="47"/>
        <v>57</v>
      </c>
      <c r="F246" s="110">
        <f t="shared" si="47"/>
        <v>57</v>
      </c>
      <c r="G246" s="110">
        <f t="shared" si="47"/>
        <v>0</v>
      </c>
      <c r="H246" s="52">
        <f t="shared" si="36"/>
        <v>-5</v>
      </c>
    </row>
    <row r="247" spans="1:8" ht="19.5" customHeight="1">
      <c r="A247" s="259" t="s">
        <v>1403</v>
      </c>
      <c r="B247" s="112">
        <f aca="true" t="shared" si="48" ref="B247:B255">C247+D247</f>
        <v>60</v>
      </c>
      <c r="C247" s="112">
        <v>60</v>
      </c>
      <c r="D247" s="112"/>
      <c r="E247" s="112">
        <f aca="true" t="shared" si="49" ref="E247:E298">F247+G247</f>
        <v>57</v>
      </c>
      <c r="F247" s="112">
        <v>57</v>
      </c>
      <c r="G247" s="112"/>
      <c r="H247" s="52">
        <f t="shared" si="36"/>
        <v>-5</v>
      </c>
    </row>
    <row r="248" spans="1:8" ht="16.5" customHeight="1" hidden="1">
      <c r="A248" s="259" t="s">
        <v>1404</v>
      </c>
      <c r="B248" s="112">
        <f t="shared" si="48"/>
        <v>0</v>
      </c>
      <c r="C248" s="232"/>
      <c r="D248" s="232"/>
      <c r="E248" s="112">
        <f t="shared" si="49"/>
        <v>0</v>
      </c>
      <c r="F248" s="232"/>
      <c r="G248" s="232"/>
      <c r="H248" s="52" t="e">
        <f t="shared" si="36"/>
        <v>#DIV/0!</v>
      </c>
    </row>
    <row r="249" spans="1:8" ht="16.5" customHeight="1" hidden="1">
      <c r="A249" s="111" t="s">
        <v>932</v>
      </c>
      <c r="B249" s="112">
        <f t="shared" si="48"/>
        <v>0</v>
      </c>
      <c r="C249" s="112"/>
      <c r="D249" s="112"/>
      <c r="E249" s="112">
        <f t="shared" si="49"/>
        <v>0</v>
      </c>
      <c r="F249" s="112"/>
      <c r="G249" s="112"/>
      <c r="H249" s="52" t="e">
        <f t="shared" si="36"/>
        <v>#DIV/0!</v>
      </c>
    </row>
    <row r="250" spans="1:8" ht="16.5" customHeight="1" hidden="1">
      <c r="A250" s="111" t="s">
        <v>933</v>
      </c>
      <c r="B250" s="112">
        <f t="shared" si="48"/>
        <v>0</v>
      </c>
      <c r="C250" s="232"/>
      <c r="D250" s="232"/>
      <c r="E250" s="112">
        <f t="shared" si="49"/>
        <v>0</v>
      </c>
      <c r="F250" s="232"/>
      <c r="G250" s="232"/>
      <c r="H250" s="52" t="e">
        <f t="shared" si="36"/>
        <v>#DIV/0!</v>
      </c>
    </row>
    <row r="251" spans="1:8" ht="16.5" customHeight="1" hidden="1">
      <c r="A251" s="111" t="s">
        <v>934</v>
      </c>
      <c r="B251" s="112">
        <f t="shared" si="48"/>
        <v>0</v>
      </c>
      <c r="C251" s="232"/>
      <c r="D251" s="232"/>
      <c r="E251" s="112">
        <f t="shared" si="49"/>
        <v>0</v>
      </c>
      <c r="F251" s="232"/>
      <c r="G251" s="232"/>
      <c r="H251" s="52" t="e">
        <f t="shared" si="36"/>
        <v>#DIV/0!</v>
      </c>
    </row>
    <row r="252" spans="1:8" ht="16.5" customHeight="1" hidden="1">
      <c r="A252" s="111" t="s">
        <v>935</v>
      </c>
      <c r="B252" s="112">
        <f t="shared" si="48"/>
        <v>0</v>
      </c>
      <c r="C252" s="232"/>
      <c r="D252" s="232"/>
      <c r="E252" s="112">
        <f t="shared" si="49"/>
        <v>0</v>
      </c>
      <c r="F252" s="232"/>
      <c r="G252" s="232"/>
      <c r="H252" s="52" t="e">
        <f t="shared" si="36"/>
        <v>#DIV/0!</v>
      </c>
    </row>
    <row r="253" spans="1:8" ht="16.5" customHeight="1" hidden="1">
      <c r="A253" s="111" t="s">
        <v>936</v>
      </c>
      <c r="B253" s="112">
        <f t="shared" si="48"/>
        <v>0</v>
      </c>
      <c r="C253" s="232"/>
      <c r="D253" s="232"/>
      <c r="E253" s="112">
        <f t="shared" si="49"/>
        <v>0</v>
      </c>
      <c r="F253" s="232"/>
      <c r="G253" s="232"/>
      <c r="H253" s="52" t="e">
        <f t="shared" si="36"/>
        <v>#DIV/0!</v>
      </c>
    </row>
    <row r="254" spans="1:8" ht="16.5" customHeight="1" hidden="1">
      <c r="A254" s="111" t="s">
        <v>745</v>
      </c>
      <c r="B254" s="112">
        <f t="shared" si="48"/>
        <v>0</v>
      </c>
      <c r="C254" s="232"/>
      <c r="D254" s="232"/>
      <c r="E254" s="112">
        <f t="shared" si="49"/>
        <v>0</v>
      </c>
      <c r="F254" s="232"/>
      <c r="G254" s="232"/>
      <c r="H254" s="52" t="e">
        <f t="shared" si="36"/>
        <v>#DIV/0!</v>
      </c>
    </row>
    <row r="255" spans="1:8" ht="16.5" customHeight="1" hidden="1">
      <c r="A255" s="111" t="s">
        <v>937</v>
      </c>
      <c r="B255" s="112">
        <f t="shared" si="48"/>
        <v>0</v>
      </c>
      <c r="C255" s="232"/>
      <c r="D255" s="232"/>
      <c r="E255" s="112">
        <f t="shared" si="49"/>
        <v>0</v>
      </c>
      <c r="F255" s="232"/>
      <c r="G255" s="232"/>
      <c r="H255" s="52" t="e">
        <f t="shared" si="36"/>
        <v>#DIV/0!</v>
      </c>
    </row>
    <row r="256" spans="1:8" ht="19.5" customHeight="1">
      <c r="A256" s="111" t="s">
        <v>938</v>
      </c>
      <c r="B256" s="110">
        <f aca="true" t="shared" si="50" ref="B256:G256">SUM(B257:B266)</f>
        <v>4346</v>
      </c>
      <c r="C256" s="110">
        <f t="shared" si="50"/>
        <v>3860</v>
      </c>
      <c r="D256" s="110">
        <f t="shared" si="50"/>
        <v>486</v>
      </c>
      <c r="E256" s="110">
        <f t="shared" si="50"/>
        <v>5129</v>
      </c>
      <c r="F256" s="110">
        <f t="shared" si="50"/>
        <v>4389</v>
      </c>
      <c r="G256" s="110">
        <f t="shared" si="50"/>
        <v>740</v>
      </c>
      <c r="H256" s="52">
        <f t="shared" si="36"/>
        <v>18.01656695812241</v>
      </c>
    </row>
    <row r="257" spans="1:8" ht="19.5" customHeight="1">
      <c r="A257" s="111" t="s">
        <v>801</v>
      </c>
      <c r="B257" s="112">
        <f aca="true" t="shared" si="51" ref="B257:B273">C257+D257</f>
        <v>2823</v>
      </c>
      <c r="C257" s="110">
        <v>2823</v>
      </c>
      <c r="D257" s="110"/>
      <c r="E257" s="112">
        <f t="shared" si="49"/>
        <v>3719</v>
      </c>
      <c r="F257" s="110">
        <v>3719</v>
      </c>
      <c r="G257" s="110"/>
      <c r="H257" s="52">
        <f t="shared" si="36"/>
        <v>31.73928444916757</v>
      </c>
    </row>
    <row r="258" spans="1:8" ht="16.5" customHeight="1" hidden="1">
      <c r="A258" s="111" t="s">
        <v>802</v>
      </c>
      <c r="B258" s="112">
        <f t="shared" si="51"/>
        <v>0</v>
      </c>
      <c r="C258" s="232"/>
      <c r="D258" s="232"/>
      <c r="E258" s="112">
        <f t="shared" si="49"/>
        <v>0</v>
      </c>
      <c r="F258" s="232"/>
      <c r="G258" s="232"/>
      <c r="H258" s="52" t="e">
        <f t="shared" si="36"/>
        <v>#DIV/0!</v>
      </c>
    </row>
    <row r="259" spans="1:8" ht="16.5" customHeight="1" hidden="1">
      <c r="A259" s="111" t="s">
        <v>803</v>
      </c>
      <c r="B259" s="112">
        <f t="shared" si="51"/>
        <v>0</v>
      </c>
      <c r="C259" s="232"/>
      <c r="D259" s="232"/>
      <c r="E259" s="112">
        <f t="shared" si="49"/>
        <v>0</v>
      </c>
      <c r="F259" s="232"/>
      <c r="G259" s="232"/>
      <c r="H259" s="52" t="e">
        <f t="shared" si="36"/>
        <v>#DIV/0!</v>
      </c>
    </row>
    <row r="260" spans="1:8" ht="19.5" customHeight="1" hidden="1">
      <c r="A260" s="259" t="s">
        <v>1405</v>
      </c>
      <c r="B260" s="112">
        <f t="shared" si="51"/>
        <v>0</v>
      </c>
      <c r="C260" s="232"/>
      <c r="D260" s="232"/>
      <c r="E260" s="112">
        <f t="shared" si="49"/>
        <v>0</v>
      </c>
      <c r="F260" s="232"/>
      <c r="G260" s="232"/>
      <c r="H260" s="52" t="e">
        <f t="shared" si="36"/>
        <v>#DIV/0!</v>
      </c>
    </row>
    <row r="261" spans="1:8" ht="16.5" customHeight="1" hidden="1">
      <c r="A261" s="259" t="s">
        <v>1406</v>
      </c>
      <c r="B261" s="112">
        <f t="shared" si="51"/>
        <v>0</v>
      </c>
      <c r="C261" s="232"/>
      <c r="D261" s="232"/>
      <c r="E261" s="112">
        <f t="shared" si="49"/>
        <v>0</v>
      </c>
      <c r="F261" s="232"/>
      <c r="G261" s="232"/>
      <c r="H261" s="52" t="e">
        <f aca="true" t="shared" si="52" ref="H261:H324">E261/B261*100-100</f>
        <v>#DIV/0!</v>
      </c>
    </row>
    <row r="262" spans="1:8" ht="16.5" customHeight="1" hidden="1">
      <c r="A262" s="259" t="s">
        <v>1407</v>
      </c>
      <c r="B262" s="112">
        <f t="shared" si="51"/>
        <v>0</v>
      </c>
      <c r="C262" s="232"/>
      <c r="D262" s="232"/>
      <c r="E262" s="112">
        <f t="shared" si="49"/>
        <v>0</v>
      </c>
      <c r="F262" s="232"/>
      <c r="G262" s="232"/>
      <c r="H262" s="52" t="e">
        <f t="shared" si="52"/>
        <v>#DIV/0!</v>
      </c>
    </row>
    <row r="263" spans="1:8" ht="16.5" customHeight="1" hidden="1">
      <c r="A263" s="259" t="s">
        <v>1408</v>
      </c>
      <c r="B263" s="112">
        <f t="shared" si="51"/>
        <v>0</v>
      </c>
      <c r="C263" s="232"/>
      <c r="D263" s="232"/>
      <c r="E263" s="112">
        <f t="shared" si="49"/>
        <v>0</v>
      </c>
      <c r="F263" s="232"/>
      <c r="G263" s="232"/>
      <c r="H263" s="52" t="e">
        <f t="shared" si="52"/>
        <v>#DIV/0!</v>
      </c>
    </row>
    <row r="264" spans="1:8" ht="16.5" customHeight="1">
      <c r="A264" s="259" t="s">
        <v>1409</v>
      </c>
      <c r="B264" s="112">
        <f>C264+D264</f>
        <v>55</v>
      </c>
      <c r="C264" s="112">
        <v>50</v>
      </c>
      <c r="D264" s="112">
        <v>5</v>
      </c>
      <c r="E264" s="112">
        <f t="shared" si="49"/>
        <v>100</v>
      </c>
      <c r="F264" s="232">
        <v>100</v>
      </c>
      <c r="G264" s="232"/>
      <c r="H264" s="52">
        <f t="shared" si="52"/>
        <v>81.81818181818181</v>
      </c>
    </row>
    <row r="265" spans="1:8" ht="16.5" customHeight="1" hidden="1">
      <c r="A265" s="259" t="s">
        <v>1410</v>
      </c>
      <c r="B265" s="112">
        <f t="shared" si="51"/>
        <v>0</v>
      </c>
      <c r="C265" s="232"/>
      <c r="D265" s="232"/>
      <c r="E265" s="112">
        <f t="shared" si="49"/>
        <v>0</v>
      </c>
      <c r="F265" s="232"/>
      <c r="G265" s="232"/>
      <c r="H265" s="52" t="e">
        <f t="shared" si="52"/>
        <v>#DIV/0!</v>
      </c>
    </row>
    <row r="266" spans="1:8" ht="19.5" customHeight="1">
      <c r="A266" s="111" t="s">
        <v>940</v>
      </c>
      <c r="B266" s="112">
        <f>C266+D266</f>
        <v>1468</v>
      </c>
      <c r="C266" s="232">
        <f>1021-44-50+60</f>
        <v>987</v>
      </c>
      <c r="D266" s="232">
        <v>481</v>
      </c>
      <c r="E266" s="112">
        <f t="shared" si="49"/>
        <v>1310</v>
      </c>
      <c r="F266" s="232">
        <v>570</v>
      </c>
      <c r="G266" s="232">
        <v>740</v>
      </c>
      <c r="H266" s="52">
        <f t="shared" si="52"/>
        <v>-10.76294277929155</v>
      </c>
    </row>
    <row r="267" spans="1:8" ht="16.5" customHeight="1" hidden="1">
      <c r="A267" s="111" t="s">
        <v>941</v>
      </c>
      <c r="B267" s="112">
        <f t="shared" si="51"/>
        <v>0</v>
      </c>
      <c r="C267" s="110"/>
      <c r="D267" s="110"/>
      <c r="E267" s="112">
        <f t="shared" si="49"/>
        <v>0</v>
      </c>
      <c r="F267" s="110"/>
      <c r="G267" s="110"/>
      <c r="H267" s="52" t="e">
        <f t="shared" si="52"/>
        <v>#DIV/0!</v>
      </c>
    </row>
    <row r="268" spans="1:8" ht="16.5" customHeight="1" hidden="1">
      <c r="A268" s="111" t="s">
        <v>801</v>
      </c>
      <c r="B268" s="112">
        <f t="shared" si="51"/>
        <v>0</v>
      </c>
      <c r="C268" s="232"/>
      <c r="D268" s="232"/>
      <c r="E268" s="112">
        <f t="shared" si="49"/>
        <v>0</v>
      </c>
      <c r="F268" s="232"/>
      <c r="G268" s="232"/>
      <c r="H268" s="52" t="e">
        <f t="shared" si="52"/>
        <v>#DIV/0!</v>
      </c>
    </row>
    <row r="269" spans="1:8" ht="16.5" customHeight="1" hidden="1">
      <c r="A269" s="111" t="s">
        <v>802</v>
      </c>
      <c r="B269" s="112">
        <f t="shared" si="51"/>
        <v>0</v>
      </c>
      <c r="C269" s="232"/>
      <c r="D269" s="232"/>
      <c r="E269" s="112">
        <f t="shared" si="49"/>
        <v>0</v>
      </c>
      <c r="F269" s="232"/>
      <c r="G269" s="232"/>
      <c r="H269" s="52" t="e">
        <f t="shared" si="52"/>
        <v>#DIV/0!</v>
      </c>
    </row>
    <row r="270" spans="1:8" ht="16.5" customHeight="1" hidden="1">
      <c r="A270" s="111" t="s">
        <v>803</v>
      </c>
      <c r="B270" s="112">
        <f t="shared" si="51"/>
        <v>0</v>
      </c>
      <c r="C270" s="232"/>
      <c r="D270" s="232"/>
      <c r="E270" s="112">
        <f t="shared" si="49"/>
        <v>0</v>
      </c>
      <c r="F270" s="232"/>
      <c r="G270" s="232"/>
      <c r="H270" s="52" t="e">
        <f t="shared" si="52"/>
        <v>#DIV/0!</v>
      </c>
    </row>
    <row r="271" spans="1:8" ht="16.5" customHeight="1" hidden="1">
      <c r="A271" s="111" t="s">
        <v>942</v>
      </c>
      <c r="B271" s="112">
        <f t="shared" si="51"/>
        <v>0</v>
      </c>
      <c r="C271" s="232"/>
      <c r="D271" s="232"/>
      <c r="E271" s="112">
        <f t="shared" si="49"/>
        <v>0</v>
      </c>
      <c r="F271" s="232"/>
      <c r="G271" s="232"/>
      <c r="H271" s="52" t="e">
        <f t="shared" si="52"/>
        <v>#DIV/0!</v>
      </c>
    </row>
    <row r="272" spans="1:8" ht="16.5" customHeight="1" hidden="1">
      <c r="A272" s="111" t="s">
        <v>810</v>
      </c>
      <c r="B272" s="112">
        <f t="shared" si="51"/>
        <v>0</v>
      </c>
      <c r="C272" s="232"/>
      <c r="D272" s="232"/>
      <c r="E272" s="112">
        <f t="shared" si="49"/>
        <v>0</v>
      </c>
      <c r="F272" s="232"/>
      <c r="G272" s="232"/>
      <c r="H272" s="52" t="e">
        <f t="shared" si="52"/>
        <v>#DIV/0!</v>
      </c>
    </row>
    <row r="273" spans="1:8" ht="16.5" customHeight="1" hidden="1">
      <c r="A273" s="111" t="s">
        <v>943</v>
      </c>
      <c r="B273" s="112">
        <f t="shared" si="51"/>
        <v>0</v>
      </c>
      <c r="C273" s="112"/>
      <c r="D273" s="112"/>
      <c r="E273" s="112">
        <f t="shared" si="49"/>
        <v>0</v>
      </c>
      <c r="F273" s="112"/>
      <c r="G273" s="112"/>
      <c r="H273" s="52" t="e">
        <f t="shared" si="52"/>
        <v>#DIV/0!</v>
      </c>
    </row>
    <row r="274" spans="1:8" ht="19.5" customHeight="1" hidden="1">
      <c r="A274" s="111" t="s">
        <v>944</v>
      </c>
      <c r="B274" s="110">
        <f aca="true" t="shared" si="53" ref="B274:G274">SUM(B275:B285)</f>
        <v>0</v>
      </c>
      <c r="C274" s="110">
        <f t="shared" si="53"/>
        <v>0</v>
      </c>
      <c r="D274" s="110">
        <f t="shared" si="53"/>
        <v>0</v>
      </c>
      <c r="E274" s="110">
        <f t="shared" si="53"/>
        <v>0</v>
      </c>
      <c r="F274" s="110">
        <f t="shared" si="53"/>
        <v>0</v>
      </c>
      <c r="G274" s="110">
        <f t="shared" si="53"/>
        <v>0</v>
      </c>
      <c r="H274" s="52" t="e">
        <f t="shared" si="52"/>
        <v>#DIV/0!</v>
      </c>
    </row>
    <row r="275" spans="1:8" ht="19.5" customHeight="1" hidden="1">
      <c r="A275" s="111" t="s">
        <v>801</v>
      </c>
      <c r="B275" s="112">
        <f aca="true" t="shared" si="54" ref="B275:B285">C275+D275</f>
        <v>0</v>
      </c>
      <c r="C275" s="112"/>
      <c r="D275" s="112"/>
      <c r="E275" s="112">
        <f t="shared" si="49"/>
        <v>0</v>
      </c>
      <c r="F275" s="112"/>
      <c r="G275" s="112"/>
      <c r="H275" s="52" t="e">
        <f t="shared" si="52"/>
        <v>#DIV/0!</v>
      </c>
    </row>
    <row r="276" spans="1:8" ht="16.5" customHeight="1" hidden="1">
      <c r="A276" s="111" t="s">
        <v>802</v>
      </c>
      <c r="B276" s="112">
        <f t="shared" si="54"/>
        <v>0</v>
      </c>
      <c r="C276" s="232"/>
      <c r="D276" s="232"/>
      <c r="E276" s="112">
        <f t="shared" si="49"/>
        <v>0</v>
      </c>
      <c r="F276" s="232"/>
      <c r="G276" s="232"/>
      <c r="H276" s="52" t="e">
        <f t="shared" si="52"/>
        <v>#DIV/0!</v>
      </c>
    </row>
    <row r="277" spans="1:8" ht="16.5" customHeight="1" hidden="1">
      <c r="A277" s="111" t="s">
        <v>803</v>
      </c>
      <c r="B277" s="112">
        <f t="shared" si="54"/>
        <v>0</v>
      </c>
      <c r="C277" s="232"/>
      <c r="D277" s="232"/>
      <c r="E277" s="112">
        <f t="shared" si="49"/>
        <v>0</v>
      </c>
      <c r="F277" s="232"/>
      <c r="G277" s="232"/>
      <c r="H277" s="52" t="e">
        <f t="shared" si="52"/>
        <v>#DIV/0!</v>
      </c>
    </row>
    <row r="278" spans="1:8" ht="16.5" customHeight="1" hidden="1">
      <c r="A278" s="111" t="s">
        <v>945</v>
      </c>
      <c r="B278" s="112">
        <f t="shared" si="54"/>
        <v>0</v>
      </c>
      <c r="C278" s="112"/>
      <c r="D278" s="112"/>
      <c r="E278" s="112">
        <f t="shared" si="49"/>
        <v>0</v>
      </c>
      <c r="F278" s="112"/>
      <c r="G278" s="112"/>
      <c r="H278" s="52" t="e">
        <f t="shared" si="52"/>
        <v>#DIV/0!</v>
      </c>
    </row>
    <row r="279" spans="1:8" ht="16.5" customHeight="1" hidden="1">
      <c r="A279" s="111" t="s">
        <v>946</v>
      </c>
      <c r="B279" s="112">
        <f t="shared" si="54"/>
        <v>0</v>
      </c>
      <c r="C279" s="232"/>
      <c r="D279" s="232"/>
      <c r="E279" s="112">
        <f t="shared" si="49"/>
        <v>0</v>
      </c>
      <c r="F279" s="232"/>
      <c r="G279" s="232"/>
      <c r="H279" s="52" t="e">
        <f t="shared" si="52"/>
        <v>#DIV/0!</v>
      </c>
    </row>
    <row r="280" spans="1:8" ht="16.5" customHeight="1" hidden="1">
      <c r="A280" s="111" t="s">
        <v>947</v>
      </c>
      <c r="B280" s="112">
        <f t="shared" si="54"/>
        <v>0</v>
      </c>
      <c r="C280" s="232"/>
      <c r="D280" s="232"/>
      <c r="E280" s="112">
        <f t="shared" si="49"/>
        <v>0</v>
      </c>
      <c r="F280" s="232"/>
      <c r="G280" s="232"/>
      <c r="H280" s="52" t="e">
        <f t="shared" si="52"/>
        <v>#DIV/0!</v>
      </c>
    </row>
    <row r="281" spans="1:8" ht="16.5" customHeight="1" hidden="1">
      <c r="A281" s="111" t="s">
        <v>948</v>
      </c>
      <c r="B281" s="112">
        <f t="shared" si="54"/>
        <v>0</v>
      </c>
      <c r="C281" s="232"/>
      <c r="D281" s="232"/>
      <c r="E281" s="112">
        <f t="shared" si="49"/>
        <v>0</v>
      </c>
      <c r="F281" s="232"/>
      <c r="G281" s="232"/>
      <c r="H281" s="52" t="e">
        <f t="shared" si="52"/>
        <v>#DIV/0!</v>
      </c>
    </row>
    <row r="282" spans="1:8" ht="16.5" customHeight="1" hidden="1">
      <c r="A282" s="111" t="s">
        <v>949</v>
      </c>
      <c r="B282" s="112">
        <f t="shared" si="54"/>
        <v>0</v>
      </c>
      <c r="C282" s="232"/>
      <c r="D282" s="232"/>
      <c r="E282" s="112">
        <f t="shared" si="49"/>
        <v>0</v>
      </c>
      <c r="F282" s="232"/>
      <c r="G282" s="232"/>
      <c r="H282" s="52" t="e">
        <f t="shared" si="52"/>
        <v>#DIV/0!</v>
      </c>
    </row>
    <row r="283" spans="1:8" ht="16.5" customHeight="1" hidden="1">
      <c r="A283" s="111" t="s">
        <v>950</v>
      </c>
      <c r="B283" s="112">
        <f t="shared" si="54"/>
        <v>0</v>
      </c>
      <c r="C283" s="232"/>
      <c r="D283" s="232"/>
      <c r="E283" s="112">
        <f t="shared" si="49"/>
        <v>0</v>
      </c>
      <c r="F283" s="232"/>
      <c r="G283" s="232"/>
      <c r="H283" s="52" t="e">
        <f t="shared" si="52"/>
        <v>#DIV/0!</v>
      </c>
    </row>
    <row r="284" spans="1:8" ht="16.5" customHeight="1" hidden="1">
      <c r="A284" s="111" t="s">
        <v>810</v>
      </c>
      <c r="B284" s="112">
        <f t="shared" si="54"/>
        <v>0</v>
      </c>
      <c r="C284" s="232"/>
      <c r="D284" s="232"/>
      <c r="E284" s="112">
        <f t="shared" si="49"/>
        <v>0</v>
      </c>
      <c r="F284" s="232"/>
      <c r="G284" s="232"/>
      <c r="H284" s="52" t="e">
        <f t="shared" si="52"/>
        <v>#DIV/0!</v>
      </c>
    </row>
    <row r="285" spans="1:8" ht="16.5" customHeight="1" hidden="1">
      <c r="A285" s="111" t="s">
        <v>951</v>
      </c>
      <c r="B285" s="112">
        <f t="shared" si="54"/>
        <v>0</v>
      </c>
      <c r="C285" s="232"/>
      <c r="D285" s="232"/>
      <c r="E285" s="112">
        <f t="shared" si="49"/>
        <v>0</v>
      </c>
      <c r="F285" s="232"/>
      <c r="G285" s="232"/>
      <c r="H285" s="52" t="e">
        <f t="shared" si="52"/>
        <v>#DIV/0!</v>
      </c>
    </row>
    <row r="286" spans="1:8" ht="19.5" customHeight="1" hidden="1">
      <c r="A286" s="111" t="s">
        <v>952</v>
      </c>
      <c r="B286" s="110">
        <f aca="true" t="shared" si="55" ref="B286:G286">SUM(B287:B294)</f>
        <v>0</v>
      </c>
      <c r="C286" s="110">
        <f t="shared" si="55"/>
        <v>0</v>
      </c>
      <c r="D286" s="110">
        <f t="shared" si="55"/>
        <v>0</v>
      </c>
      <c r="E286" s="110">
        <f t="shared" si="55"/>
        <v>0</v>
      </c>
      <c r="F286" s="110">
        <f t="shared" si="55"/>
        <v>0</v>
      </c>
      <c r="G286" s="110">
        <f t="shared" si="55"/>
        <v>0</v>
      </c>
      <c r="H286" s="52" t="e">
        <f t="shared" si="52"/>
        <v>#DIV/0!</v>
      </c>
    </row>
    <row r="287" spans="1:8" ht="19.5" customHeight="1" hidden="1">
      <c r="A287" s="111" t="s">
        <v>801</v>
      </c>
      <c r="B287" s="112">
        <f aca="true" t="shared" si="56" ref="B287:B294">C287+D287</f>
        <v>0</v>
      </c>
      <c r="C287" s="112"/>
      <c r="D287" s="112"/>
      <c r="E287" s="112">
        <f t="shared" si="49"/>
        <v>0</v>
      </c>
      <c r="F287" s="112"/>
      <c r="G287" s="112"/>
      <c r="H287" s="52" t="e">
        <f t="shared" si="52"/>
        <v>#DIV/0!</v>
      </c>
    </row>
    <row r="288" spans="1:8" ht="16.5" customHeight="1" hidden="1">
      <c r="A288" s="111" t="s">
        <v>802</v>
      </c>
      <c r="B288" s="112">
        <f t="shared" si="56"/>
        <v>0</v>
      </c>
      <c r="C288" s="112"/>
      <c r="D288" s="112"/>
      <c r="E288" s="112">
        <f t="shared" si="49"/>
        <v>0</v>
      </c>
      <c r="F288" s="112"/>
      <c r="G288" s="112"/>
      <c r="H288" s="52" t="e">
        <f t="shared" si="52"/>
        <v>#DIV/0!</v>
      </c>
    </row>
    <row r="289" spans="1:8" ht="16.5" customHeight="1" hidden="1">
      <c r="A289" s="111" t="s">
        <v>803</v>
      </c>
      <c r="B289" s="112">
        <f t="shared" si="56"/>
        <v>0</v>
      </c>
      <c r="C289" s="232"/>
      <c r="D289" s="232"/>
      <c r="E289" s="112">
        <f t="shared" si="49"/>
        <v>0</v>
      </c>
      <c r="F289" s="232"/>
      <c r="G289" s="232"/>
      <c r="H289" s="52" t="e">
        <f t="shared" si="52"/>
        <v>#DIV/0!</v>
      </c>
    </row>
    <row r="290" spans="1:8" ht="16.5" customHeight="1" hidden="1">
      <c r="A290" s="111" t="s">
        <v>953</v>
      </c>
      <c r="B290" s="112">
        <f t="shared" si="56"/>
        <v>0</v>
      </c>
      <c r="C290" s="232"/>
      <c r="D290" s="232"/>
      <c r="E290" s="112">
        <f t="shared" si="49"/>
        <v>0</v>
      </c>
      <c r="F290" s="232"/>
      <c r="G290" s="232"/>
      <c r="H290" s="52" t="e">
        <f t="shared" si="52"/>
        <v>#DIV/0!</v>
      </c>
    </row>
    <row r="291" spans="1:8" ht="16.5" customHeight="1" hidden="1">
      <c r="A291" s="111" t="s">
        <v>954</v>
      </c>
      <c r="B291" s="112">
        <f t="shared" si="56"/>
        <v>0</v>
      </c>
      <c r="C291" s="232"/>
      <c r="D291" s="232"/>
      <c r="E291" s="112">
        <f t="shared" si="49"/>
        <v>0</v>
      </c>
      <c r="F291" s="232"/>
      <c r="G291" s="232"/>
      <c r="H291" s="52" t="e">
        <f t="shared" si="52"/>
        <v>#DIV/0!</v>
      </c>
    </row>
    <row r="292" spans="1:8" ht="16.5" customHeight="1" hidden="1">
      <c r="A292" s="111" t="s">
        <v>955</v>
      </c>
      <c r="B292" s="112">
        <f t="shared" si="56"/>
        <v>0</v>
      </c>
      <c r="C292" s="232"/>
      <c r="D292" s="232"/>
      <c r="E292" s="112">
        <f t="shared" si="49"/>
        <v>0</v>
      </c>
      <c r="F292" s="232"/>
      <c r="G292" s="232"/>
      <c r="H292" s="52" t="e">
        <f t="shared" si="52"/>
        <v>#DIV/0!</v>
      </c>
    </row>
    <row r="293" spans="1:8" ht="16.5" customHeight="1" hidden="1">
      <c r="A293" s="111" t="s">
        <v>810</v>
      </c>
      <c r="B293" s="112">
        <f t="shared" si="56"/>
        <v>0</v>
      </c>
      <c r="C293" s="232"/>
      <c r="D293" s="232"/>
      <c r="E293" s="112">
        <f t="shared" si="49"/>
        <v>0</v>
      </c>
      <c r="F293" s="232"/>
      <c r="G293" s="232"/>
      <c r="H293" s="52" t="e">
        <f t="shared" si="52"/>
        <v>#DIV/0!</v>
      </c>
    </row>
    <row r="294" spans="1:8" ht="16.5" customHeight="1" hidden="1">
      <c r="A294" s="111" t="s">
        <v>956</v>
      </c>
      <c r="B294" s="112">
        <f t="shared" si="56"/>
        <v>0</v>
      </c>
      <c r="C294" s="112"/>
      <c r="D294" s="112"/>
      <c r="E294" s="112">
        <f t="shared" si="49"/>
        <v>0</v>
      </c>
      <c r="F294" s="112"/>
      <c r="G294" s="112"/>
      <c r="H294" s="52" t="e">
        <f t="shared" si="52"/>
        <v>#DIV/0!</v>
      </c>
    </row>
    <row r="295" spans="1:8" ht="19.5" customHeight="1">
      <c r="A295" s="111" t="s">
        <v>957</v>
      </c>
      <c r="B295" s="110">
        <f aca="true" t="shared" si="57" ref="B295:G295">SUM(B296:B308)</f>
        <v>335</v>
      </c>
      <c r="C295" s="110">
        <f t="shared" si="57"/>
        <v>335</v>
      </c>
      <c r="D295" s="110">
        <f t="shared" si="57"/>
        <v>0</v>
      </c>
      <c r="E295" s="110">
        <f t="shared" si="57"/>
        <v>475</v>
      </c>
      <c r="F295" s="110">
        <f t="shared" si="57"/>
        <v>336</v>
      </c>
      <c r="G295" s="110">
        <f t="shared" si="57"/>
        <v>139</v>
      </c>
      <c r="H295" s="52">
        <f t="shared" si="52"/>
        <v>41.791044776119406</v>
      </c>
    </row>
    <row r="296" spans="1:8" ht="19.5" customHeight="1">
      <c r="A296" s="111" t="s">
        <v>801</v>
      </c>
      <c r="B296" s="112">
        <f aca="true" t="shared" si="58" ref="B296:B343">C296+D296</f>
        <v>143</v>
      </c>
      <c r="C296" s="112">
        <v>143</v>
      </c>
      <c r="D296" s="112"/>
      <c r="E296" s="112">
        <f t="shared" si="49"/>
        <v>189</v>
      </c>
      <c r="F296" s="112">
        <v>189</v>
      </c>
      <c r="G296" s="112"/>
      <c r="H296" s="52">
        <f t="shared" si="52"/>
        <v>32.16783216783216</v>
      </c>
    </row>
    <row r="297" spans="1:8" ht="16.5" customHeight="1" hidden="1">
      <c r="A297" s="111" t="s">
        <v>802</v>
      </c>
      <c r="B297" s="112">
        <f t="shared" si="58"/>
        <v>0</v>
      </c>
      <c r="C297" s="232"/>
      <c r="D297" s="232"/>
      <c r="E297" s="112">
        <f t="shared" si="49"/>
        <v>0</v>
      </c>
      <c r="F297" s="232"/>
      <c r="G297" s="232"/>
      <c r="H297" s="52" t="e">
        <f t="shared" si="52"/>
        <v>#DIV/0!</v>
      </c>
    </row>
    <row r="298" spans="1:8" ht="16.5" customHeight="1" hidden="1">
      <c r="A298" s="111" t="s">
        <v>803</v>
      </c>
      <c r="B298" s="112">
        <f t="shared" si="58"/>
        <v>0</v>
      </c>
      <c r="C298" s="232"/>
      <c r="D298" s="232"/>
      <c r="E298" s="112">
        <f t="shared" si="49"/>
        <v>0</v>
      </c>
      <c r="F298" s="232"/>
      <c r="G298" s="232"/>
      <c r="H298" s="52" t="e">
        <f t="shared" si="52"/>
        <v>#DIV/0!</v>
      </c>
    </row>
    <row r="299" spans="1:8" ht="16.5" customHeight="1" hidden="1">
      <c r="A299" s="111" t="s">
        <v>958</v>
      </c>
      <c r="B299" s="112">
        <f t="shared" si="58"/>
        <v>0</v>
      </c>
      <c r="C299" s="112"/>
      <c r="D299" s="112"/>
      <c r="E299" s="112">
        <f aca="true" t="shared" si="59" ref="E299:E364">F299+G299</f>
        <v>0</v>
      </c>
      <c r="F299" s="112"/>
      <c r="G299" s="112"/>
      <c r="H299" s="52" t="e">
        <f t="shared" si="52"/>
        <v>#DIV/0!</v>
      </c>
    </row>
    <row r="300" spans="1:8" ht="16.5" customHeight="1">
      <c r="A300" s="111" t="s">
        <v>959</v>
      </c>
      <c r="B300" s="112">
        <f t="shared" si="58"/>
        <v>8</v>
      </c>
      <c r="C300" s="112">
        <v>8</v>
      </c>
      <c r="D300" s="112"/>
      <c r="E300" s="112">
        <f t="shared" si="59"/>
        <v>5</v>
      </c>
      <c r="F300" s="112">
        <v>5</v>
      </c>
      <c r="G300" s="112"/>
      <c r="H300" s="52">
        <f t="shared" si="52"/>
        <v>-37.5</v>
      </c>
    </row>
    <row r="301" spans="1:8" ht="19.5" customHeight="1">
      <c r="A301" s="111" t="s">
        <v>960</v>
      </c>
      <c r="B301" s="112">
        <f t="shared" si="58"/>
        <v>27</v>
      </c>
      <c r="C301" s="112">
        <v>27</v>
      </c>
      <c r="D301" s="112"/>
      <c r="E301" s="112">
        <f t="shared" si="59"/>
        <v>13</v>
      </c>
      <c r="F301" s="112">
        <v>13</v>
      </c>
      <c r="G301" s="112"/>
      <c r="H301" s="52">
        <f t="shared" si="52"/>
        <v>-51.851851851851855</v>
      </c>
    </row>
    <row r="302" spans="1:8" ht="19.5" customHeight="1">
      <c r="A302" s="111" t="s">
        <v>961</v>
      </c>
      <c r="B302" s="112">
        <f t="shared" si="58"/>
        <v>31</v>
      </c>
      <c r="C302" s="112">
        <v>31</v>
      </c>
      <c r="D302" s="112"/>
      <c r="E302" s="112">
        <f t="shared" si="59"/>
        <v>77</v>
      </c>
      <c r="F302" s="112">
        <v>56</v>
      </c>
      <c r="G302" s="112">
        <v>21</v>
      </c>
      <c r="H302" s="52">
        <f t="shared" si="52"/>
        <v>148.38709677419354</v>
      </c>
    </row>
    <row r="303" spans="1:8" ht="16.5" customHeight="1" hidden="1">
      <c r="A303" s="111" t="s">
        <v>962</v>
      </c>
      <c r="B303" s="112">
        <f t="shared" si="58"/>
        <v>0</v>
      </c>
      <c r="C303" s="232"/>
      <c r="D303" s="232"/>
      <c r="E303" s="112">
        <f t="shared" si="59"/>
        <v>0</v>
      </c>
      <c r="F303" s="232"/>
      <c r="G303" s="232"/>
      <c r="H303" s="52" t="e">
        <f t="shared" si="52"/>
        <v>#DIV/0!</v>
      </c>
    </row>
    <row r="304" spans="1:8" ht="16.5" customHeight="1" hidden="1">
      <c r="A304" s="111" t="s">
        <v>963</v>
      </c>
      <c r="B304" s="112">
        <f t="shared" si="58"/>
        <v>0</v>
      </c>
      <c r="C304" s="232"/>
      <c r="D304" s="232"/>
      <c r="E304" s="112">
        <f t="shared" si="59"/>
        <v>0</v>
      </c>
      <c r="F304" s="232"/>
      <c r="G304" s="232"/>
      <c r="H304" s="52" t="e">
        <f t="shared" si="52"/>
        <v>#DIV/0!</v>
      </c>
    </row>
    <row r="305" spans="1:8" ht="16.5" customHeight="1" hidden="1">
      <c r="A305" s="111" t="s">
        <v>810</v>
      </c>
      <c r="B305" s="112">
        <f t="shared" si="58"/>
        <v>0</v>
      </c>
      <c r="C305" s="232"/>
      <c r="D305" s="232"/>
      <c r="E305" s="112">
        <f t="shared" si="59"/>
        <v>0</v>
      </c>
      <c r="F305" s="232"/>
      <c r="G305" s="232"/>
      <c r="H305" s="52" t="e">
        <f t="shared" si="52"/>
        <v>#DIV/0!</v>
      </c>
    </row>
    <row r="306" spans="1:8" ht="16.5" customHeight="1">
      <c r="A306" s="111" t="s">
        <v>653</v>
      </c>
      <c r="B306" s="112">
        <f t="shared" si="58"/>
        <v>5</v>
      </c>
      <c r="C306" s="232">
        <v>5</v>
      </c>
      <c r="D306" s="232"/>
      <c r="E306" s="112">
        <f t="shared" si="59"/>
        <v>8</v>
      </c>
      <c r="F306" s="232">
        <v>8</v>
      </c>
      <c r="G306" s="232"/>
      <c r="H306" s="52">
        <f t="shared" si="52"/>
        <v>60</v>
      </c>
    </row>
    <row r="307" spans="1:8" ht="16.5" customHeight="1">
      <c r="A307" s="259" t="s">
        <v>1411</v>
      </c>
      <c r="B307" s="112">
        <f t="shared" si="58"/>
        <v>16</v>
      </c>
      <c r="C307" s="232">
        <v>16</v>
      </c>
      <c r="D307" s="232"/>
      <c r="E307" s="112">
        <f t="shared" si="59"/>
        <v>10</v>
      </c>
      <c r="F307" s="232">
        <v>10</v>
      </c>
      <c r="G307" s="232"/>
      <c r="H307" s="52">
        <f t="shared" si="52"/>
        <v>-37.5</v>
      </c>
    </row>
    <row r="308" spans="1:8" ht="19.5" customHeight="1">
      <c r="A308" s="111" t="s">
        <v>964</v>
      </c>
      <c r="B308" s="112">
        <f t="shared" si="58"/>
        <v>105</v>
      </c>
      <c r="C308" s="232">
        <v>105</v>
      </c>
      <c r="D308" s="232"/>
      <c r="E308" s="112">
        <f t="shared" si="59"/>
        <v>173</v>
      </c>
      <c r="F308" s="232">
        <v>55</v>
      </c>
      <c r="G308" s="232">
        <v>118</v>
      </c>
      <c r="H308" s="52">
        <f t="shared" si="52"/>
        <v>64.76190476190476</v>
      </c>
    </row>
    <row r="309" spans="1:8" ht="16.5" customHeight="1">
      <c r="A309" s="111" t="s">
        <v>965</v>
      </c>
      <c r="B309" s="112">
        <f aca="true" t="shared" si="60" ref="B309:G309">SUM(B310:B317)</f>
        <v>44</v>
      </c>
      <c r="C309" s="112">
        <f t="shared" si="60"/>
        <v>44</v>
      </c>
      <c r="D309" s="112">
        <f t="shared" si="60"/>
        <v>0</v>
      </c>
      <c r="E309" s="112">
        <f t="shared" si="60"/>
        <v>43</v>
      </c>
      <c r="F309" s="112">
        <f t="shared" si="60"/>
        <v>43</v>
      </c>
      <c r="G309" s="112">
        <f t="shared" si="60"/>
        <v>0</v>
      </c>
      <c r="H309" s="52">
        <f t="shared" si="52"/>
        <v>-2.2727272727272663</v>
      </c>
    </row>
    <row r="310" spans="1:8" ht="16.5" customHeight="1" hidden="1">
      <c r="A310" s="111" t="s">
        <v>801</v>
      </c>
      <c r="B310" s="112">
        <f t="shared" si="58"/>
        <v>0</v>
      </c>
      <c r="C310" s="232"/>
      <c r="D310" s="232"/>
      <c r="E310" s="112">
        <f t="shared" si="59"/>
        <v>0</v>
      </c>
      <c r="F310" s="232"/>
      <c r="G310" s="232"/>
      <c r="H310" s="52" t="e">
        <f t="shared" si="52"/>
        <v>#DIV/0!</v>
      </c>
    </row>
    <row r="311" spans="1:8" ht="16.5" customHeight="1" hidden="1">
      <c r="A311" s="111" t="s">
        <v>802</v>
      </c>
      <c r="B311" s="112">
        <f t="shared" si="58"/>
        <v>0</v>
      </c>
      <c r="C311" s="232"/>
      <c r="D311" s="232"/>
      <c r="E311" s="112">
        <f t="shared" si="59"/>
        <v>0</v>
      </c>
      <c r="F311" s="232"/>
      <c r="G311" s="232"/>
      <c r="H311" s="52" t="e">
        <f t="shared" si="52"/>
        <v>#DIV/0!</v>
      </c>
    </row>
    <row r="312" spans="1:8" ht="16.5" customHeight="1" hidden="1">
      <c r="A312" s="111" t="s">
        <v>803</v>
      </c>
      <c r="B312" s="112">
        <f t="shared" si="58"/>
        <v>0</v>
      </c>
      <c r="C312" s="232"/>
      <c r="D312" s="232"/>
      <c r="E312" s="112">
        <f t="shared" si="59"/>
        <v>0</v>
      </c>
      <c r="F312" s="232"/>
      <c r="G312" s="232"/>
      <c r="H312" s="52" t="e">
        <f t="shared" si="52"/>
        <v>#DIV/0!</v>
      </c>
    </row>
    <row r="313" spans="1:8" ht="16.5" customHeight="1">
      <c r="A313" s="111" t="s">
        <v>966</v>
      </c>
      <c r="B313" s="112">
        <f t="shared" si="58"/>
        <v>44</v>
      </c>
      <c r="C313" s="232">
        <v>44</v>
      </c>
      <c r="D313" s="232"/>
      <c r="E313" s="112">
        <f t="shared" si="59"/>
        <v>43</v>
      </c>
      <c r="F313" s="232">
        <v>43</v>
      </c>
      <c r="G313" s="232"/>
      <c r="H313" s="52">
        <f t="shared" si="52"/>
        <v>-2.2727272727272663</v>
      </c>
    </row>
    <row r="314" spans="1:8" ht="16.5" customHeight="1" hidden="1">
      <c r="A314" s="111" t="s">
        <v>967</v>
      </c>
      <c r="B314" s="112">
        <f t="shared" si="58"/>
        <v>0</v>
      </c>
      <c r="C314" s="232"/>
      <c r="D314" s="232"/>
      <c r="E314" s="112">
        <f t="shared" si="59"/>
        <v>0</v>
      </c>
      <c r="F314" s="232"/>
      <c r="G314" s="232"/>
      <c r="H314" s="52" t="e">
        <f t="shared" si="52"/>
        <v>#DIV/0!</v>
      </c>
    </row>
    <row r="315" spans="1:8" ht="16.5" customHeight="1" hidden="1">
      <c r="A315" s="111" t="s">
        <v>968</v>
      </c>
      <c r="B315" s="112">
        <f t="shared" si="58"/>
        <v>0</v>
      </c>
      <c r="C315" s="232"/>
      <c r="D315" s="232"/>
      <c r="E315" s="112">
        <f t="shared" si="59"/>
        <v>0</v>
      </c>
      <c r="F315" s="232"/>
      <c r="G315" s="232"/>
      <c r="H315" s="52" t="e">
        <f t="shared" si="52"/>
        <v>#DIV/0!</v>
      </c>
    </row>
    <row r="316" spans="1:8" ht="16.5" customHeight="1" hidden="1">
      <c r="A316" s="111" t="s">
        <v>810</v>
      </c>
      <c r="B316" s="112">
        <f t="shared" si="58"/>
        <v>0</v>
      </c>
      <c r="C316" s="232"/>
      <c r="D316" s="232"/>
      <c r="E316" s="112">
        <f t="shared" si="59"/>
        <v>0</v>
      </c>
      <c r="F316" s="232"/>
      <c r="G316" s="232"/>
      <c r="H316" s="52" t="e">
        <f t="shared" si="52"/>
        <v>#DIV/0!</v>
      </c>
    </row>
    <row r="317" spans="1:8" ht="16.5" customHeight="1" hidden="1">
      <c r="A317" s="111" t="s">
        <v>969</v>
      </c>
      <c r="B317" s="112">
        <f t="shared" si="58"/>
        <v>0</v>
      </c>
      <c r="C317" s="232"/>
      <c r="D317" s="232"/>
      <c r="E317" s="112">
        <f t="shared" si="59"/>
        <v>0</v>
      </c>
      <c r="F317" s="232"/>
      <c r="G317" s="232"/>
      <c r="H317" s="52" t="e">
        <f t="shared" si="52"/>
        <v>#DIV/0!</v>
      </c>
    </row>
    <row r="318" spans="1:8" ht="16.5" customHeight="1">
      <c r="A318" s="111" t="s">
        <v>744</v>
      </c>
      <c r="B318" s="112">
        <f aca="true" t="shared" si="61" ref="B318:G318">SUM(B319:B326)</f>
        <v>50</v>
      </c>
      <c r="C318" s="112">
        <f t="shared" si="61"/>
        <v>50</v>
      </c>
      <c r="D318" s="112">
        <f t="shared" si="61"/>
        <v>0</v>
      </c>
      <c r="E318" s="112">
        <f t="shared" si="61"/>
        <v>50</v>
      </c>
      <c r="F318" s="112">
        <f t="shared" si="61"/>
        <v>50</v>
      </c>
      <c r="G318" s="112">
        <f t="shared" si="61"/>
        <v>0</v>
      </c>
      <c r="H318" s="52">
        <f t="shared" si="52"/>
        <v>0</v>
      </c>
    </row>
    <row r="319" spans="1:8" ht="16.5" customHeight="1" hidden="1">
      <c r="A319" s="111" t="s">
        <v>801</v>
      </c>
      <c r="B319" s="112">
        <f t="shared" si="58"/>
        <v>0</v>
      </c>
      <c r="C319" s="232"/>
      <c r="D319" s="232"/>
      <c r="E319" s="112">
        <f t="shared" si="59"/>
        <v>0</v>
      </c>
      <c r="F319" s="232"/>
      <c r="G319" s="232"/>
      <c r="H319" s="52" t="e">
        <f t="shared" si="52"/>
        <v>#DIV/0!</v>
      </c>
    </row>
    <row r="320" spans="1:8" ht="16.5" customHeight="1" hidden="1">
      <c r="A320" s="111" t="s">
        <v>802</v>
      </c>
      <c r="B320" s="112">
        <f t="shared" si="58"/>
        <v>0</v>
      </c>
      <c r="C320" s="232"/>
      <c r="D320" s="232"/>
      <c r="E320" s="112">
        <f t="shared" si="59"/>
        <v>0</v>
      </c>
      <c r="F320" s="232"/>
      <c r="G320" s="232"/>
      <c r="H320" s="52" t="e">
        <f t="shared" si="52"/>
        <v>#DIV/0!</v>
      </c>
    </row>
    <row r="321" spans="1:8" ht="16.5" customHeight="1" hidden="1">
      <c r="A321" s="111" t="s">
        <v>803</v>
      </c>
      <c r="B321" s="112">
        <f t="shared" si="58"/>
        <v>0</v>
      </c>
      <c r="C321" s="232"/>
      <c r="D321" s="232"/>
      <c r="E321" s="112">
        <f t="shared" si="59"/>
        <v>0</v>
      </c>
      <c r="F321" s="232"/>
      <c r="G321" s="232"/>
      <c r="H321" s="52" t="e">
        <f t="shared" si="52"/>
        <v>#DIV/0!</v>
      </c>
    </row>
    <row r="322" spans="1:8" ht="16.5" customHeight="1" hidden="1">
      <c r="A322" s="111" t="s">
        <v>743</v>
      </c>
      <c r="B322" s="112">
        <f t="shared" si="58"/>
        <v>0</v>
      </c>
      <c r="C322" s="232"/>
      <c r="D322" s="232"/>
      <c r="E322" s="112">
        <f t="shared" si="59"/>
        <v>0</v>
      </c>
      <c r="F322" s="232"/>
      <c r="G322" s="232"/>
      <c r="H322" s="52" t="e">
        <f t="shared" si="52"/>
        <v>#DIV/0!</v>
      </c>
    </row>
    <row r="323" spans="1:8" ht="16.5" customHeight="1" hidden="1">
      <c r="A323" s="111" t="s">
        <v>742</v>
      </c>
      <c r="B323" s="112">
        <f t="shared" si="58"/>
        <v>0</v>
      </c>
      <c r="C323" s="232"/>
      <c r="D323" s="232"/>
      <c r="E323" s="112">
        <f t="shared" si="59"/>
        <v>0</v>
      </c>
      <c r="F323" s="232"/>
      <c r="G323" s="232"/>
      <c r="H323" s="52" t="e">
        <f t="shared" si="52"/>
        <v>#DIV/0!</v>
      </c>
    </row>
    <row r="324" spans="1:8" ht="16.5" customHeight="1" hidden="1">
      <c r="A324" s="111" t="s">
        <v>741</v>
      </c>
      <c r="B324" s="112">
        <f t="shared" si="58"/>
        <v>0</v>
      </c>
      <c r="C324" s="232"/>
      <c r="D324" s="232"/>
      <c r="E324" s="112">
        <f t="shared" si="59"/>
        <v>0</v>
      </c>
      <c r="F324" s="232"/>
      <c r="G324" s="232"/>
      <c r="H324" s="52" t="e">
        <f t="shared" si="52"/>
        <v>#DIV/0!</v>
      </c>
    </row>
    <row r="325" spans="1:8" ht="16.5" customHeight="1" hidden="1">
      <c r="A325" s="111" t="s">
        <v>810</v>
      </c>
      <c r="B325" s="112">
        <f t="shared" si="58"/>
        <v>0</v>
      </c>
      <c r="C325" s="232"/>
      <c r="D325" s="232"/>
      <c r="E325" s="112">
        <f t="shared" si="59"/>
        <v>0</v>
      </c>
      <c r="F325" s="232"/>
      <c r="G325" s="232"/>
      <c r="H325" s="52" t="e">
        <f aca="true" t="shared" si="62" ref="H325:H388">E325/B325*100-100</f>
        <v>#DIV/0!</v>
      </c>
    </row>
    <row r="326" spans="1:8" ht="16.5" customHeight="1">
      <c r="A326" s="111" t="s">
        <v>740</v>
      </c>
      <c r="B326" s="112">
        <f t="shared" si="58"/>
        <v>50</v>
      </c>
      <c r="C326" s="232">
        <v>50</v>
      </c>
      <c r="D326" s="232"/>
      <c r="E326" s="112">
        <f t="shared" si="59"/>
        <v>50</v>
      </c>
      <c r="F326" s="232">
        <v>50</v>
      </c>
      <c r="G326" s="232"/>
      <c r="H326" s="52">
        <f t="shared" si="62"/>
        <v>0</v>
      </c>
    </row>
    <row r="327" spans="1:8" ht="16.5" customHeight="1" hidden="1">
      <c r="A327" s="111" t="s">
        <v>970</v>
      </c>
      <c r="B327" s="112">
        <f t="shared" si="58"/>
        <v>0</v>
      </c>
      <c r="C327" s="233"/>
      <c r="D327" s="233"/>
      <c r="E327" s="112">
        <f t="shared" si="59"/>
        <v>0</v>
      </c>
      <c r="F327" s="233"/>
      <c r="G327" s="233"/>
      <c r="H327" s="52" t="e">
        <f t="shared" si="62"/>
        <v>#DIV/0!</v>
      </c>
    </row>
    <row r="328" spans="1:8" ht="16.5" customHeight="1" hidden="1">
      <c r="A328" s="111" t="s">
        <v>801</v>
      </c>
      <c r="B328" s="112">
        <f t="shared" si="58"/>
        <v>0</v>
      </c>
      <c r="C328" s="232"/>
      <c r="D328" s="232"/>
      <c r="E328" s="112">
        <f t="shared" si="59"/>
        <v>0</v>
      </c>
      <c r="F328" s="232"/>
      <c r="G328" s="232"/>
      <c r="H328" s="52" t="e">
        <f t="shared" si="62"/>
        <v>#DIV/0!</v>
      </c>
    </row>
    <row r="329" spans="1:8" ht="16.5" customHeight="1" hidden="1">
      <c r="A329" s="111" t="s">
        <v>802</v>
      </c>
      <c r="B329" s="112">
        <f t="shared" si="58"/>
        <v>0</v>
      </c>
      <c r="C329" s="232"/>
      <c r="D329" s="232"/>
      <c r="E329" s="112">
        <f t="shared" si="59"/>
        <v>0</v>
      </c>
      <c r="F329" s="232"/>
      <c r="G329" s="232"/>
      <c r="H329" s="52" t="e">
        <f t="shared" si="62"/>
        <v>#DIV/0!</v>
      </c>
    </row>
    <row r="330" spans="1:8" ht="16.5" customHeight="1" hidden="1">
      <c r="A330" s="111" t="s">
        <v>803</v>
      </c>
      <c r="B330" s="112">
        <f t="shared" si="58"/>
        <v>0</v>
      </c>
      <c r="C330" s="232"/>
      <c r="D330" s="232"/>
      <c r="E330" s="112">
        <f t="shared" si="59"/>
        <v>0</v>
      </c>
      <c r="F330" s="232"/>
      <c r="G330" s="232"/>
      <c r="H330" s="52" t="e">
        <f t="shared" si="62"/>
        <v>#DIV/0!</v>
      </c>
    </row>
    <row r="331" spans="1:8" ht="16.5" customHeight="1" hidden="1">
      <c r="A331" s="111" t="s">
        <v>971</v>
      </c>
      <c r="B331" s="112">
        <f t="shared" si="58"/>
        <v>0</v>
      </c>
      <c r="C331" s="232"/>
      <c r="D331" s="232"/>
      <c r="E331" s="112">
        <f t="shared" si="59"/>
        <v>0</v>
      </c>
      <c r="F331" s="232"/>
      <c r="G331" s="232"/>
      <c r="H331" s="52" t="e">
        <f t="shared" si="62"/>
        <v>#DIV/0!</v>
      </c>
    </row>
    <row r="332" spans="1:8" ht="16.5" customHeight="1" hidden="1">
      <c r="A332" s="111" t="s">
        <v>972</v>
      </c>
      <c r="B332" s="112">
        <f t="shared" si="58"/>
        <v>0</v>
      </c>
      <c r="C332" s="232"/>
      <c r="D332" s="232"/>
      <c r="E332" s="112">
        <f t="shared" si="59"/>
        <v>0</v>
      </c>
      <c r="F332" s="232"/>
      <c r="G332" s="232"/>
      <c r="H332" s="52" t="e">
        <f t="shared" si="62"/>
        <v>#DIV/0!</v>
      </c>
    </row>
    <row r="333" spans="1:8" ht="16.5" customHeight="1" hidden="1">
      <c r="A333" s="111" t="s">
        <v>810</v>
      </c>
      <c r="B333" s="112">
        <f t="shared" si="58"/>
        <v>0</v>
      </c>
      <c r="C333" s="232"/>
      <c r="D333" s="232"/>
      <c r="E333" s="112">
        <f t="shared" si="59"/>
        <v>0</v>
      </c>
      <c r="F333" s="232"/>
      <c r="G333" s="232"/>
      <c r="H333" s="52" t="e">
        <f t="shared" si="62"/>
        <v>#DIV/0!</v>
      </c>
    </row>
    <row r="334" spans="1:8" ht="16.5" customHeight="1" hidden="1">
      <c r="A334" s="111" t="s">
        <v>973</v>
      </c>
      <c r="B334" s="112">
        <f t="shared" si="58"/>
        <v>0</v>
      </c>
      <c r="C334" s="232"/>
      <c r="D334" s="232"/>
      <c r="E334" s="112">
        <f t="shared" si="59"/>
        <v>0</v>
      </c>
      <c r="F334" s="232"/>
      <c r="G334" s="232"/>
      <c r="H334" s="52" t="e">
        <f t="shared" si="62"/>
        <v>#DIV/0!</v>
      </c>
    </row>
    <row r="335" spans="1:8" ht="16.5" customHeight="1" hidden="1">
      <c r="A335" s="111" t="s">
        <v>974</v>
      </c>
      <c r="B335" s="112">
        <f t="shared" si="58"/>
        <v>0</v>
      </c>
      <c r="C335" s="233"/>
      <c r="D335" s="233"/>
      <c r="E335" s="112">
        <f t="shared" si="59"/>
        <v>0</v>
      </c>
      <c r="F335" s="233"/>
      <c r="G335" s="233"/>
      <c r="H335" s="52" t="e">
        <f t="shared" si="62"/>
        <v>#DIV/0!</v>
      </c>
    </row>
    <row r="336" spans="1:8" ht="16.5" customHeight="1" hidden="1">
      <c r="A336" s="111" t="s">
        <v>801</v>
      </c>
      <c r="B336" s="112">
        <f t="shared" si="58"/>
        <v>0</v>
      </c>
      <c r="C336" s="232"/>
      <c r="D336" s="232"/>
      <c r="E336" s="112">
        <f t="shared" si="59"/>
        <v>0</v>
      </c>
      <c r="F336" s="232"/>
      <c r="G336" s="232"/>
      <c r="H336" s="52" t="e">
        <f t="shared" si="62"/>
        <v>#DIV/0!</v>
      </c>
    </row>
    <row r="337" spans="1:8" ht="16.5" customHeight="1" hidden="1">
      <c r="A337" s="111" t="s">
        <v>802</v>
      </c>
      <c r="B337" s="112">
        <f t="shared" si="58"/>
        <v>0</v>
      </c>
      <c r="C337" s="232"/>
      <c r="D337" s="232"/>
      <c r="E337" s="112">
        <f t="shared" si="59"/>
        <v>0</v>
      </c>
      <c r="F337" s="232"/>
      <c r="G337" s="232"/>
      <c r="H337" s="52" t="e">
        <f t="shared" si="62"/>
        <v>#DIV/0!</v>
      </c>
    </row>
    <row r="338" spans="1:8" ht="16.5" customHeight="1" hidden="1">
      <c r="A338" s="111" t="s">
        <v>975</v>
      </c>
      <c r="B338" s="112">
        <f t="shared" si="58"/>
        <v>0</v>
      </c>
      <c r="C338" s="232"/>
      <c r="D338" s="232"/>
      <c r="E338" s="112">
        <f t="shared" si="59"/>
        <v>0</v>
      </c>
      <c r="F338" s="232"/>
      <c r="G338" s="232"/>
      <c r="H338" s="52" t="e">
        <f t="shared" si="62"/>
        <v>#DIV/0!</v>
      </c>
    </row>
    <row r="339" spans="1:8" ht="16.5" customHeight="1" hidden="1">
      <c r="A339" s="111" t="s">
        <v>976</v>
      </c>
      <c r="B339" s="112">
        <f t="shared" si="58"/>
        <v>0</v>
      </c>
      <c r="C339" s="232"/>
      <c r="D339" s="232"/>
      <c r="E339" s="112">
        <f t="shared" si="59"/>
        <v>0</v>
      </c>
      <c r="F339" s="232"/>
      <c r="G339" s="232"/>
      <c r="H339" s="52" t="e">
        <f t="shared" si="62"/>
        <v>#DIV/0!</v>
      </c>
    </row>
    <row r="340" spans="1:8" ht="16.5" customHeight="1" hidden="1">
      <c r="A340" s="111" t="s">
        <v>977</v>
      </c>
      <c r="B340" s="112">
        <f t="shared" si="58"/>
        <v>0</v>
      </c>
      <c r="C340" s="232"/>
      <c r="D340" s="232"/>
      <c r="E340" s="112">
        <f t="shared" si="59"/>
        <v>0</v>
      </c>
      <c r="F340" s="232"/>
      <c r="G340" s="232"/>
      <c r="H340" s="52" t="e">
        <f t="shared" si="62"/>
        <v>#DIV/0!</v>
      </c>
    </row>
    <row r="341" spans="1:8" ht="16.5" customHeight="1" hidden="1">
      <c r="A341" s="111" t="s">
        <v>939</v>
      </c>
      <c r="B341" s="112">
        <f t="shared" si="58"/>
        <v>0</v>
      </c>
      <c r="C341" s="232"/>
      <c r="D341" s="232"/>
      <c r="E341" s="112">
        <f t="shared" si="59"/>
        <v>0</v>
      </c>
      <c r="F341" s="232"/>
      <c r="G341" s="232"/>
      <c r="H341" s="52" t="e">
        <f t="shared" si="62"/>
        <v>#DIV/0!</v>
      </c>
    </row>
    <row r="342" spans="1:8" ht="16.5" customHeight="1" hidden="1">
      <c r="A342" s="111" t="s">
        <v>978</v>
      </c>
      <c r="B342" s="112">
        <f t="shared" si="58"/>
        <v>0</v>
      </c>
      <c r="C342" s="232"/>
      <c r="D342" s="232"/>
      <c r="E342" s="112">
        <f t="shared" si="59"/>
        <v>0</v>
      </c>
      <c r="F342" s="232"/>
      <c r="G342" s="232"/>
      <c r="H342" s="52" t="e">
        <f t="shared" si="62"/>
        <v>#DIV/0!</v>
      </c>
    </row>
    <row r="343" spans="1:8" ht="15.75" customHeight="1" hidden="1">
      <c r="A343" s="111" t="s">
        <v>979</v>
      </c>
      <c r="B343" s="112">
        <f t="shared" si="58"/>
        <v>0</v>
      </c>
      <c r="C343" s="112"/>
      <c r="D343" s="112"/>
      <c r="E343" s="112">
        <f t="shared" si="59"/>
        <v>0</v>
      </c>
      <c r="F343" s="112"/>
      <c r="G343" s="112"/>
      <c r="H343" s="52" t="e">
        <f t="shared" si="62"/>
        <v>#DIV/0!</v>
      </c>
    </row>
    <row r="344" spans="1:8" ht="19.5" customHeight="1">
      <c r="A344" s="109" t="s">
        <v>558</v>
      </c>
      <c r="B344" s="110">
        <f aca="true" t="shared" si="63" ref="B344:G344">SUM(B345,B350,B359,B366,B372,B376,B380,B384,B390,B397)</f>
        <v>30204</v>
      </c>
      <c r="C344" s="110">
        <f t="shared" si="63"/>
        <v>23638</v>
      </c>
      <c r="D344" s="110">
        <f t="shared" si="63"/>
        <v>6566</v>
      </c>
      <c r="E344" s="110">
        <f t="shared" si="63"/>
        <v>36750</v>
      </c>
      <c r="F344" s="110">
        <f t="shared" si="63"/>
        <v>26282</v>
      </c>
      <c r="G344" s="110">
        <f t="shared" si="63"/>
        <v>10468</v>
      </c>
      <c r="H344" s="52">
        <f t="shared" si="62"/>
        <v>21.672626142232815</v>
      </c>
    </row>
    <row r="345" spans="1:8" ht="19.5" customHeight="1">
      <c r="A345" s="111" t="s">
        <v>980</v>
      </c>
      <c r="B345" s="110">
        <f aca="true" t="shared" si="64" ref="B345:G345">SUM(B346:B349)</f>
        <v>1000</v>
      </c>
      <c r="C345" s="110">
        <f t="shared" si="64"/>
        <v>1000</v>
      </c>
      <c r="D345" s="110">
        <f t="shared" si="64"/>
        <v>0</v>
      </c>
      <c r="E345" s="110">
        <f t="shared" si="64"/>
        <v>996</v>
      </c>
      <c r="F345" s="110">
        <f t="shared" si="64"/>
        <v>996</v>
      </c>
      <c r="G345" s="110">
        <f t="shared" si="64"/>
        <v>0</v>
      </c>
      <c r="H345" s="52">
        <f t="shared" si="62"/>
        <v>-0.4000000000000057</v>
      </c>
    </row>
    <row r="346" spans="1:8" s="328" customFormat="1" ht="19.5" customHeight="1">
      <c r="A346" s="327" t="s">
        <v>801</v>
      </c>
      <c r="B346" s="112">
        <f>C346+D346</f>
        <v>255</v>
      </c>
      <c r="C346" s="112">
        <v>255</v>
      </c>
      <c r="D346" s="112"/>
      <c r="E346" s="112">
        <f t="shared" si="59"/>
        <v>298</v>
      </c>
      <c r="F346" s="112">
        <v>298</v>
      </c>
      <c r="G346" s="112"/>
      <c r="H346" s="52">
        <f t="shared" si="62"/>
        <v>16.862745098039227</v>
      </c>
    </row>
    <row r="347" spans="1:8" ht="16.5" customHeight="1" hidden="1">
      <c r="A347" s="111" t="s">
        <v>802</v>
      </c>
      <c r="B347" s="112">
        <f>C347+D347</f>
        <v>0</v>
      </c>
      <c r="C347" s="232"/>
      <c r="D347" s="232"/>
      <c r="E347" s="112">
        <f t="shared" si="59"/>
        <v>0</v>
      </c>
      <c r="F347" s="232"/>
      <c r="G347" s="232"/>
      <c r="H347" s="52" t="e">
        <f t="shared" si="62"/>
        <v>#DIV/0!</v>
      </c>
    </row>
    <row r="348" spans="1:8" ht="16.5" customHeight="1" hidden="1">
      <c r="A348" s="111" t="s">
        <v>803</v>
      </c>
      <c r="B348" s="112">
        <f>C348+D348</f>
        <v>0</v>
      </c>
      <c r="C348" s="232"/>
      <c r="D348" s="232"/>
      <c r="E348" s="112">
        <f t="shared" si="59"/>
        <v>0</v>
      </c>
      <c r="F348" s="232"/>
      <c r="G348" s="232"/>
      <c r="H348" s="52" t="e">
        <f t="shared" si="62"/>
        <v>#DIV/0!</v>
      </c>
    </row>
    <row r="349" spans="1:8" ht="19.5" customHeight="1">
      <c r="A349" s="111" t="s">
        <v>981</v>
      </c>
      <c r="B349" s="112">
        <f>C349+D349</f>
        <v>745</v>
      </c>
      <c r="C349" s="232">
        <v>745</v>
      </c>
      <c r="D349" s="232"/>
      <c r="E349" s="112">
        <f t="shared" si="59"/>
        <v>698</v>
      </c>
      <c r="F349" s="232">
        <v>698</v>
      </c>
      <c r="G349" s="232"/>
      <c r="H349" s="52">
        <f t="shared" si="62"/>
        <v>-6.308724832214764</v>
      </c>
    </row>
    <row r="350" spans="1:8" ht="19.5" customHeight="1">
      <c r="A350" s="111" t="s">
        <v>982</v>
      </c>
      <c r="B350" s="110">
        <f aca="true" t="shared" si="65" ref="B350:G350">SUM(B351:B358)</f>
        <v>27578</v>
      </c>
      <c r="C350" s="110">
        <f t="shared" si="65"/>
        <v>21128</v>
      </c>
      <c r="D350" s="110">
        <f t="shared" si="65"/>
        <v>6450</v>
      </c>
      <c r="E350" s="110">
        <f t="shared" si="65"/>
        <v>33062</v>
      </c>
      <c r="F350" s="110">
        <f t="shared" si="65"/>
        <v>23516</v>
      </c>
      <c r="G350" s="110">
        <f t="shared" si="65"/>
        <v>9546</v>
      </c>
      <c r="H350" s="52">
        <f t="shared" si="62"/>
        <v>19.88541591123358</v>
      </c>
    </row>
    <row r="351" spans="1:8" ht="19.5" customHeight="1">
      <c r="A351" s="111" t="s">
        <v>983</v>
      </c>
      <c r="B351" s="112">
        <f aca="true" t="shared" si="66" ref="B351:B358">C351+D351</f>
        <v>1190</v>
      </c>
      <c r="C351" s="112">
        <v>665</v>
      </c>
      <c r="D351" s="112">
        <v>525</v>
      </c>
      <c r="E351" s="112">
        <f t="shared" si="59"/>
        <v>1262</v>
      </c>
      <c r="F351" s="112">
        <v>709</v>
      </c>
      <c r="G351" s="112">
        <v>553</v>
      </c>
      <c r="H351" s="52">
        <f t="shared" si="62"/>
        <v>6.050420168067234</v>
      </c>
    </row>
    <row r="352" spans="1:8" ht="19.5" customHeight="1">
      <c r="A352" s="111" t="s">
        <v>984</v>
      </c>
      <c r="B352" s="112">
        <f t="shared" si="66"/>
        <v>10514</v>
      </c>
      <c r="C352" s="112">
        <v>9373</v>
      </c>
      <c r="D352" s="112">
        <v>1141</v>
      </c>
      <c r="E352" s="112">
        <f t="shared" si="59"/>
        <v>12516</v>
      </c>
      <c r="F352" s="112">
        <f>10425+4</f>
        <v>10429</v>
      </c>
      <c r="G352" s="112">
        <v>2087</v>
      </c>
      <c r="H352" s="52">
        <f t="shared" si="62"/>
        <v>19.041278295605863</v>
      </c>
    </row>
    <row r="353" spans="1:8" ht="19.5" customHeight="1">
      <c r="A353" s="111" t="s">
        <v>985</v>
      </c>
      <c r="B353" s="112">
        <f t="shared" si="66"/>
        <v>8406</v>
      </c>
      <c r="C353" s="232">
        <v>7905</v>
      </c>
      <c r="D353" s="232">
        <v>501</v>
      </c>
      <c r="E353" s="112">
        <f t="shared" si="59"/>
        <v>9817</v>
      </c>
      <c r="F353" s="232">
        <f>9037</f>
        <v>9037</v>
      </c>
      <c r="G353" s="232">
        <v>780</v>
      </c>
      <c r="H353" s="52">
        <f t="shared" si="62"/>
        <v>16.785629312395912</v>
      </c>
    </row>
    <row r="354" spans="1:8" ht="19.5" customHeight="1">
      <c r="A354" s="111" t="s">
        <v>986</v>
      </c>
      <c r="B354" s="112">
        <f t="shared" si="66"/>
        <v>3285</v>
      </c>
      <c r="C354" s="112">
        <v>2985</v>
      </c>
      <c r="D354" s="112">
        <v>300</v>
      </c>
      <c r="E354" s="112">
        <f t="shared" si="59"/>
        <v>4175</v>
      </c>
      <c r="F354" s="112">
        <v>3141</v>
      </c>
      <c r="G354" s="112">
        <v>1034</v>
      </c>
      <c r="H354" s="52">
        <f t="shared" si="62"/>
        <v>27.092846270928476</v>
      </c>
    </row>
    <row r="355" spans="1:8" ht="16.5" customHeight="1" hidden="1">
      <c r="A355" s="111" t="s">
        <v>987</v>
      </c>
      <c r="B355" s="112">
        <f t="shared" si="66"/>
        <v>0</v>
      </c>
      <c r="C355" s="232"/>
      <c r="D355" s="232"/>
      <c r="E355" s="112">
        <f t="shared" si="59"/>
        <v>0</v>
      </c>
      <c r="F355" s="232"/>
      <c r="G355" s="232"/>
      <c r="H355" s="52" t="e">
        <f t="shared" si="62"/>
        <v>#DIV/0!</v>
      </c>
    </row>
    <row r="356" spans="1:8" ht="16.5" customHeight="1" hidden="1">
      <c r="A356" s="111" t="s">
        <v>988</v>
      </c>
      <c r="B356" s="112">
        <f t="shared" si="66"/>
        <v>0</v>
      </c>
      <c r="C356" s="232"/>
      <c r="D356" s="232"/>
      <c r="E356" s="112">
        <f t="shared" si="59"/>
        <v>0</v>
      </c>
      <c r="F356" s="232"/>
      <c r="G356" s="232"/>
      <c r="H356" s="52" t="e">
        <f t="shared" si="62"/>
        <v>#DIV/0!</v>
      </c>
    </row>
    <row r="357" spans="1:8" ht="16.5" customHeight="1" hidden="1">
      <c r="A357" s="111" t="s">
        <v>989</v>
      </c>
      <c r="B357" s="112">
        <f t="shared" si="66"/>
        <v>0</v>
      </c>
      <c r="C357" s="232"/>
      <c r="D357" s="232"/>
      <c r="E357" s="112">
        <f t="shared" si="59"/>
        <v>0</v>
      </c>
      <c r="F357" s="232"/>
      <c r="G357" s="232"/>
      <c r="H357" s="52" t="e">
        <f t="shared" si="62"/>
        <v>#DIV/0!</v>
      </c>
    </row>
    <row r="358" spans="1:8" ht="19.5" customHeight="1">
      <c r="A358" s="111" t="s">
        <v>990</v>
      </c>
      <c r="B358" s="112">
        <f t="shared" si="66"/>
        <v>4183</v>
      </c>
      <c r="C358" s="112">
        <v>200</v>
      </c>
      <c r="D358" s="112">
        <v>3983</v>
      </c>
      <c r="E358" s="112">
        <f t="shared" si="59"/>
        <v>5292</v>
      </c>
      <c r="F358" s="112">
        <v>200</v>
      </c>
      <c r="G358" s="112">
        <v>5092</v>
      </c>
      <c r="H358" s="52">
        <f t="shared" si="62"/>
        <v>26.512072675113558</v>
      </c>
    </row>
    <row r="359" spans="1:8" ht="19.5" customHeight="1">
      <c r="A359" s="111" t="s">
        <v>991</v>
      </c>
      <c r="B359" s="110">
        <f aca="true" t="shared" si="67" ref="B359:G359">SUM(B360:B365)</f>
        <v>872</v>
      </c>
      <c r="C359" s="110">
        <f t="shared" si="67"/>
        <v>872</v>
      </c>
      <c r="D359" s="110">
        <f t="shared" si="67"/>
        <v>0</v>
      </c>
      <c r="E359" s="110">
        <f t="shared" si="67"/>
        <v>1251</v>
      </c>
      <c r="F359" s="110">
        <f t="shared" si="67"/>
        <v>904</v>
      </c>
      <c r="G359" s="110">
        <f t="shared" si="67"/>
        <v>347</v>
      </c>
      <c r="H359" s="52">
        <f t="shared" si="62"/>
        <v>43.46330275229357</v>
      </c>
    </row>
    <row r="360" spans="1:8" ht="16.5" customHeight="1" hidden="1">
      <c r="A360" s="111" t="s">
        <v>992</v>
      </c>
      <c r="B360" s="112">
        <f aca="true" t="shared" si="68" ref="B360:B379">C360+D360</f>
        <v>0</v>
      </c>
      <c r="C360" s="232"/>
      <c r="D360" s="232"/>
      <c r="E360" s="112">
        <f t="shared" si="59"/>
        <v>0</v>
      </c>
      <c r="F360" s="232"/>
      <c r="G360" s="232"/>
      <c r="H360" s="52" t="e">
        <f t="shared" si="62"/>
        <v>#DIV/0!</v>
      </c>
    </row>
    <row r="361" spans="1:8" ht="16.5" customHeight="1" hidden="1">
      <c r="A361" s="111" t="s">
        <v>993</v>
      </c>
      <c r="B361" s="112">
        <f t="shared" si="68"/>
        <v>0</v>
      </c>
      <c r="C361" s="112"/>
      <c r="D361" s="112"/>
      <c r="E361" s="112">
        <f t="shared" si="59"/>
        <v>0</v>
      </c>
      <c r="F361" s="112"/>
      <c r="G361" s="112"/>
      <c r="H361" s="52" t="e">
        <f t="shared" si="62"/>
        <v>#DIV/0!</v>
      </c>
    </row>
    <row r="362" spans="1:8" ht="16.5" customHeight="1" hidden="1">
      <c r="A362" s="111" t="s">
        <v>994</v>
      </c>
      <c r="B362" s="112">
        <f t="shared" si="68"/>
        <v>0</v>
      </c>
      <c r="C362" s="112"/>
      <c r="D362" s="112"/>
      <c r="E362" s="112">
        <f t="shared" si="59"/>
        <v>0</v>
      </c>
      <c r="F362" s="112"/>
      <c r="G362" s="112"/>
      <c r="H362" s="52" t="e">
        <f t="shared" si="62"/>
        <v>#DIV/0!</v>
      </c>
    </row>
    <row r="363" spans="1:8" ht="19.5" customHeight="1">
      <c r="A363" s="111" t="s">
        <v>995</v>
      </c>
      <c r="B363" s="112">
        <f t="shared" si="68"/>
        <v>872</v>
      </c>
      <c r="C363" s="232">
        <v>872</v>
      </c>
      <c r="D363" s="232"/>
      <c r="E363" s="112">
        <f t="shared" si="59"/>
        <v>1251</v>
      </c>
      <c r="F363" s="232">
        <v>904</v>
      </c>
      <c r="G363" s="232">
        <v>347</v>
      </c>
      <c r="H363" s="52">
        <f t="shared" si="62"/>
        <v>43.46330275229357</v>
      </c>
    </row>
    <row r="364" spans="1:8" ht="16.5" customHeight="1" hidden="1">
      <c r="A364" s="111" t="s">
        <v>996</v>
      </c>
      <c r="B364" s="112">
        <f t="shared" si="68"/>
        <v>0</v>
      </c>
      <c r="C364" s="112"/>
      <c r="D364" s="112"/>
      <c r="E364" s="112">
        <f t="shared" si="59"/>
        <v>0</v>
      </c>
      <c r="F364" s="112"/>
      <c r="G364" s="112"/>
      <c r="H364" s="52" t="e">
        <f t="shared" si="62"/>
        <v>#DIV/0!</v>
      </c>
    </row>
    <row r="365" spans="1:8" ht="16.5" customHeight="1" hidden="1">
      <c r="A365" s="111" t="s">
        <v>997</v>
      </c>
      <c r="B365" s="112">
        <f t="shared" si="68"/>
        <v>0</v>
      </c>
      <c r="C365" s="232"/>
      <c r="D365" s="232"/>
      <c r="E365" s="112">
        <f aca="true" t="shared" si="69" ref="E365:E430">F365+G365</f>
        <v>0</v>
      </c>
      <c r="F365" s="232"/>
      <c r="G365" s="232"/>
      <c r="H365" s="52" t="e">
        <f t="shared" si="62"/>
        <v>#DIV/0!</v>
      </c>
    </row>
    <row r="366" spans="1:8" ht="16.5" customHeight="1" hidden="1">
      <c r="A366" s="111" t="s">
        <v>998</v>
      </c>
      <c r="B366" s="112">
        <f t="shared" si="68"/>
        <v>0</v>
      </c>
      <c r="C366" s="233"/>
      <c r="D366" s="233"/>
      <c r="E366" s="112">
        <f t="shared" si="69"/>
        <v>0</v>
      </c>
      <c r="F366" s="233"/>
      <c r="G366" s="233"/>
      <c r="H366" s="52" t="e">
        <f t="shared" si="62"/>
        <v>#DIV/0!</v>
      </c>
    </row>
    <row r="367" spans="1:8" ht="16.5" customHeight="1" hidden="1">
      <c r="A367" s="111" t="s">
        <v>999</v>
      </c>
      <c r="B367" s="112">
        <f t="shared" si="68"/>
        <v>0</v>
      </c>
      <c r="C367" s="232"/>
      <c r="D367" s="232"/>
      <c r="E367" s="112">
        <f t="shared" si="69"/>
        <v>0</v>
      </c>
      <c r="F367" s="232"/>
      <c r="G367" s="232"/>
      <c r="H367" s="52" t="e">
        <f t="shared" si="62"/>
        <v>#DIV/0!</v>
      </c>
    </row>
    <row r="368" spans="1:8" ht="16.5" customHeight="1" hidden="1">
      <c r="A368" s="111" t="s">
        <v>1000</v>
      </c>
      <c r="B368" s="112">
        <f t="shared" si="68"/>
        <v>0</v>
      </c>
      <c r="C368" s="232"/>
      <c r="D368" s="232"/>
      <c r="E368" s="112">
        <f t="shared" si="69"/>
        <v>0</v>
      </c>
      <c r="F368" s="232"/>
      <c r="G368" s="232"/>
      <c r="H368" s="52" t="e">
        <f t="shared" si="62"/>
        <v>#DIV/0!</v>
      </c>
    </row>
    <row r="369" spans="1:8" ht="16.5" customHeight="1" hidden="1">
      <c r="A369" s="111" t="s">
        <v>1001</v>
      </c>
      <c r="B369" s="112">
        <f t="shared" si="68"/>
        <v>0</v>
      </c>
      <c r="C369" s="232"/>
      <c r="D369" s="232"/>
      <c r="E369" s="112">
        <f t="shared" si="69"/>
        <v>0</v>
      </c>
      <c r="F369" s="232"/>
      <c r="G369" s="232"/>
      <c r="H369" s="52" t="e">
        <f t="shared" si="62"/>
        <v>#DIV/0!</v>
      </c>
    </row>
    <row r="370" spans="1:8" ht="16.5" customHeight="1" hidden="1">
      <c r="A370" s="111" t="s">
        <v>1002</v>
      </c>
      <c r="B370" s="112">
        <f t="shared" si="68"/>
        <v>0</v>
      </c>
      <c r="C370" s="232"/>
      <c r="D370" s="232"/>
      <c r="E370" s="112">
        <f t="shared" si="69"/>
        <v>0</v>
      </c>
      <c r="F370" s="232"/>
      <c r="G370" s="232"/>
      <c r="H370" s="52" t="e">
        <f t="shared" si="62"/>
        <v>#DIV/0!</v>
      </c>
    </row>
    <row r="371" spans="1:8" ht="16.5" customHeight="1" hidden="1">
      <c r="A371" s="111" t="s">
        <v>1003</v>
      </c>
      <c r="B371" s="112">
        <f t="shared" si="68"/>
        <v>0</v>
      </c>
      <c r="C371" s="232"/>
      <c r="D371" s="232"/>
      <c r="E371" s="112">
        <f t="shared" si="69"/>
        <v>0</v>
      </c>
      <c r="F371" s="232"/>
      <c r="G371" s="232"/>
      <c r="H371" s="52" t="e">
        <f t="shared" si="62"/>
        <v>#DIV/0!</v>
      </c>
    </row>
    <row r="372" spans="1:8" ht="16.5" customHeight="1" hidden="1">
      <c r="A372" s="111" t="s">
        <v>1004</v>
      </c>
      <c r="B372" s="112">
        <f t="shared" si="68"/>
        <v>0</v>
      </c>
      <c r="C372" s="110"/>
      <c r="D372" s="110"/>
      <c r="E372" s="112">
        <f t="shared" si="69"/>
        <v>0</v>
      </c>
      <c r="F372" s="110"/>
      <c r="G372" s="110"/>
      <c r="H372" s="52" t="e">
        <f t="shared" si="62"/>
        <v>#DIV/0!</v>
      </c>
    </row>
    <row r="373" spans="1:8" ht="16.5" customHeight="1" hidden="1">
      <c r="A373" s="111" t="s">
        <v>1005</v>
      </c>
      <c r="B373" s="112">
        <f t="shared" si="68"/>
        <v>0</v>
      </c>
      <c r="C373" s="112"/>
      <c r="D373" s="112"/>
      <c r="E373" s="112">
        <f t="shared" si="69"/>
        <v>0</v>
      </c>
      <c r="F373" s="112"/>
      <c r="G373" s="112"/>
      <c r="H373" s="52" t="e">
        <f t="shared" si="62"/>
        <v>#DIV/0!</v>
      </c>
    </row>
    <row r="374" spans="1:8" ht="16.5" customHeight="1" hidden="1">
      <c r="A374" s="111" t="s">
        <v>1006</v>
      </c>
      <c r="B374" s="112">
        <f t="shared" si="68"/>
        <v>0</v>
      </c>
      <c r="C374" s="232"/>
      <c r="D374" s="232"/>
      <c r="E374" s="112">
        <f t="shared" si="69"/>
        <v>0</v>
      </c>
      <c r="F374" s="232"/>
      <c r="G374" s="232"/>
      <c r="H374" s="52" t="e">
        <f t="shared" si="62"/>
        <v>#DIV/0!</v>
      </c>
    </row>
    <row r="375" spans="1:8" ht="16.5" customHeight="1" hidden="1">
      <c r="A375" s="111" t="s">
        <v>1007</v>
      </c>
      <c r="B375" s="112">
        <f t="shared" si="68"/>
        <v>0</v>
      </c>
      <c r="C375" s="232"/>
      <c r="D375" s="232"/>
      <c r="E375" s="112">
        <f t="shared" si="69"/>
        <v>0</v>
      </c>
      <c r="F375" s="232"/>
      <c r="G375" s="232"/>
      <c r="H375" s="52" t="e">
        <f t="shared" si="62"/>
        <v>#DIV/0!</v>
      </c>
    </row>
    <row r="376" spans="1:8" ht="16.5" customHeight="1" hidden="1">
      <c r="A376" s="111" t="s">
        <v>1008</v>
      </c>
      <c r="B376" s="112">
        <f t="shared" si="68"/>
        <v>0</v>
      </c>
      <c r="C376" s="233"/>
      <c r="D376" s="233"/>
      <c r="E376" s="112">
        <f t="shared" si="69"/>
        <v>0</v>
      </c>
      <c r="F376" s="233"/>
      <c r="G376" s="233"/>
      <c r="H376" s="52" t="e">
        <f t="shared" si="62"/>
        <v>#DIV/0!</v>
      </c>
    </row>
    <row r="377" spans="1:8" ht="16.5" customHeight="1" hidden="1">
      <c r="A377" s="111" t="s">
        <v>1009</v>
      </c>
      <c r="B377" s="112">
        <f t="shared" si="68"/>
        <v>0</v>
      </c>
      <c r="C377" s="232"/>
      <c r="D377" s="232"/>
      <c r="E377" s="112">
        <f t="shared" si="69"/>
        <v>0</v>
      </c>
      <c r="F377" s="232"/>
      <c r="G377" s="232"/>
      <c r="H377" s="52" t="e">
        <f t="shared" si="62"/>
        <v>#DIV/0!</v>
      </c>
    </row>
    <row r="378" spans="1:8" ht="16.5" customHeight="1" hidden="1">
      <c r="A378" s="111" t="s">
        <v>1010</v>
      </c>
      <c r="B378" s="112">
        <f t="shared" si="68"/>
        <v>0</v>
      </c>
      <c r="C378" s="232"/>
      <c r="D378" s="232"/>
      <c r="E378" s="112">
        <f t="shared" si="69"/>
        <v>0</v>
      </c>
      <c r="F378" s="232"/>
      <c r="G378" s="232"/>
      <c r="H378" s="52" t="e">
        <f t="shared" si="62"/>
        <v>#DIV/0!</v>
      </c>
    </row>
    <row r="379" spans="1:8" ht="16.5" customHeight="1" hidden="1">
      <c r="A379" s="111" t="s">
        <v>1011</v>
      </c>
      <c r="B379" s="112">
        <f t="shared" si="68"/>
        <v>0</v>
      </c>
      <c r="C379" s="232"/>
      <c r="D379" s="232"/>
      <c r="E379" s="112">
        <f t="shared" si="69"/>
        <v>0</v>
      </c>
      <c r="F379" s="232"/>
      <c r="G379" s="232"/>
      <c r="H379" s="52" t="e">
        <f t="shared" si="62"/>
        <v>#DIV/0!</v>
      </c>
    </row>
    <row r="380" spans="1:8" ht="16.5" customHeight="1">
      <c r="A380" s="111" t="s">
        <v>1012</v>
      </c>
      <c r="B380" s="112">
        <f aca="true" t="shared" si="70" ref="B380:G380">B381</f>
        <v>116</v>
      </c>
      <c r="C380" s="112">
        <f t="shared" si="70"/>
        <v>0</v>
      </c>
      <c r="D380" s="112">
        <f t="shared" si="70"/>
        <v>116</v>
      </c>
      <c r="E380" s="112">
        <f t="shared" si="70"/>
        <v>155</v>
      </c>
      <c r="F380" s="112">
        <f t="shared" si="70"/>
        <v>0</v>
      </c>
      <c r="G380" s="112">
        <f t="shared" si="70"/>
        <v>155</v>
      </c>
      <c r="H380" s="52">
        <f t="shared" si="62"/>
        <v>33.62068965517241</v>
      </c>
    </row>
    <row r="381" spans="1:8" ht="16.5" customHeight="1">
      <c r="A381" s="111" t="s">
        <v>1013</v>
      </c>
      <c r="B381" s="112">
        <f>C381+D381</f>
        <v>116</v>
      </c>
      <c r="C381" s="112"/>
      <c r="D381" s="112">
        <v>116</v>
      </c>
      <c r="E381" s="112">
        <f t="shared" si="69"/>
        <v>155</v>
      </c>
      <c r="F381" s="112"/>
      <c r="G381" s="112">
        <v>155</v>
      </c>
      <c r="H381" s="52">
        <f t="shared" si="62"/>
        <v>33.62068965517241</v>
      </c>
    </row>
    <row r="382" spans="1:8" ht="16.5" customHeight="1" hidden="1">
      <c r="A382" s="111" t="s">
        <v>1014</v>
      </c>
      <c r="B382" s="112">
        <f>C382+D382</f>
        <v>0</v>
      </c>
      <c r="C382" s="232"/>
      <c r="D382" s="232"/>
      <c r="E382" s="112">
        <f t="shared" si="69"/>
        <v>0</v>
      </c>
      <c r="F382" s="232"/>
      <c r="G382" s="232"/>
      <c r="H382" s="52" t="e">
        <f t="shared" si="62"/>
        <v>#DIV/0!</v>
      </c>
    </row>
    <row r="383" spans="1:8" ht="16.5" customHeight="1" hidden="1">
      <c r="A383" s="111" t="s">
        <v>1015</v>
      </c>
      <c r="B383" s="112">
        <f>C383+D383</f>
        <v>0</v>
      </c>
      <c r="C383" s="232"/>
      <c r="D383" s="232"/>
      <c r="E383" s="112">
        <f t="shared" si="69"/>
        <v>0</v>
      </c>
      <c r="F383" s="232"/>
      <c r="G383" s="232"/>
      <c r="H383" s="52" t="e">
        <f t="shared" si="62"/>
        <v>#DIV/0!</v>
      </c>
    </row>
    <row r="384" spans="1:8" ht="19.5" customHeight="1">
      <c r="A384" s="111" t="s">
        <v>1016</v>
      </c>
      <c r="B384" s="110">
        <f aca="true" t="shared" si="71" ref="B384:G384">SUM(B385:B389)</f>
        <v>151</v>
      </c>
      <c r="C384" s="110">
        <f t="shared" si="71"/>
        <v>151</v>
      </c>
      <c r="D384" s="110">
        <f t="shared" si="71"/>
        <v>0</v>
      </c>
      <c r="E384" s="110">
        <f t="shared" si="71"/>
        <v>166</v>
      </c>
      <c r="F384" s="110">
        <f t="shared" si="71"/>
        <v>166</v>
      </c>
      <c r="G384" s="110">
        <f t="shared" si="71"/>
        <v>0</v>
      </c>
      <c r="H384" s="52">
        <f t="shared" si="62"/>
        <v>9.933774834437088</v>
      </c>
    </row>
    <row r="385" spans="1:8" ht="16.5" customHeight="1" hidden="1">
      <c r="A385" s="111" t="s">
        <v>1017</v>
      </c>
      <c r="B385" s="112">
        <f>C385+D385</f>
        <v>0</v>
      </c>
      <c r="C385" s="112"/>
      <c r="D385" s="112"/>
      <c r="E385" s="112">
        <f t="shared" si="69"/>
        <v>0</v>
      </c>
      <c r="F385" s="112"/>
      <c r="G385" s="112"/>
      <c r="H385" s="52" t="e">
        <f t="shared" si="62"/>
        <v>#DIV/0!</v>
      </c>
    </row>
    <row r="386" spans="1:8" ht="19.5" customHeight="1">
      <c r="A386" s="111" t="s">
        <v>1018</v>
      </c>
      <c r="B386" s="112">
        <f>C386+D386</f>
        <v>151</v>
      </c>
      <c r="C386" s="112">
        <v>151</v>
      </c>
      <c r="D386" s="112"/>
      <c r="E386" s="112">
        <f t="shared" si="69"/>
        <v>166</v>
      </c>
      <c r="F386" s="112">
        <v>166</v>
      </c>
      <c r="G386" s="112"/>
      <c r="H386" s="52">
        <f t="shared" si="62"/>
        <v>9.933774834437088</v>
      </c>
    </row>
    <row r="387" spans="1:8" ht="16.5" customHeight="1" hidden="1">
      <c r="A387" s="111" t="s">
        <v>1019</v>
      </c>
      <c r="B387" s="112">
        <f>C387+D387</f>
        <v>0</v>
      </c>
      <c r="C387" s="232"/>
      <c r="D387" s="232"/>
      <c r="E387" s="112">
        <f t="shared" si="69"/>
        <v>0</v>
      </c>
      <c r="F387" s="232"/>
      <c r="G387" s="232"/>
      <c r="H387" s="52" t="e">
        <f t="shared" si="62"/>
        <v>#DIV/0!</v>
      </c>
    </row>
    <row r="388" spans="1:8" ht="16.5" customHeight="1" hidden="1">
      <c r="A388" s="111" t="s">
        <v>1020</v>
      </c>
      <c r="B388" s="112">
        <f>C388+D388</f>
        <v>0</v>
      </c>
      <c r="C388" s="232"/>
      <c r="D388" s="232"/>
      <c r="E388" s="112">
        <f t="shared" si="69"/>
        <v>0</v>
      </c>
      <c r="F388" s="232"/>
      <c r="G388" s="232"/>
      <c r="H388" s="52" t="e">
        <f t="shared" si="62"/>
        <v>#DIV/0!</v>
      </c>
    </row>
    <row r="389" spans="1:8" ht="16.5" customHeight="1" hidden="1">
      <c r="A389" s="111" t="s">
        <v>1021</v>
      </c>
      <c r="B389" s="112">
        <f>C389+D389</f>
        <v>0</v>
      </c>
      <c r="C389" s="232"/>
      <c r="D389" s="232"/>
      <c r="E389" s="112">
        <f t="shared" si="69"/>
        <v>0</v>
      </c>
      <c r="F389" s="232"/>
      <c r="G389" s="232"/>
      <c r="H389" s="52" t="e">
        <f aca="true" t="shared" si="72" ref="H389:H452">E389/B389*100-100</f>
        <v>#DIV/0!</v>
      </c>
    </row>
    <row r="390" spans="1:8" ht="19.5" customHeight="1">
      <c r="A390" s="111" t="s">
        <v>1022</v>
      </c>
      <c r="B390" s="110">
        <f aca="true" t="shared" si="73" ref="B390:G390">SUM(B391:B396)</f>
        <v>487</v>
      </c>
      <c r="C390" s="110">
        <f t="shared" si="73"/>
        <v>487</v>
      </c>
      <c r="D390" s="110">
        <f t="shared" si="73"/>
        <v>0</v>
      </c>
      <c r="E390" s="110">
        <f t="shared" si="73"/>
        <v>700</v>
      </c>
      <c r="F390" s="110">
        <f t="shared" si="73"/>
        <v>700</v>
      </c>
      <c r="G390" s="110">
        <f t="shared" si="73"/>
        <v>0</v>
      </c>
      <c r="H390" s="52">
        <f t="shared" si="72"/>
        <v>43.73716632443532</v>
      </c>
    </row>
    <row r="391" spans="1:8" ht="16.5" customHeight="1" hidden="1">
      <c r="A391" s="111" t="s">
        <v>1023</v>
      </c>
      <c r="B391" s="112">
        <f aca="true" t="shared" si="74" ref="B391:B397">C391+D391</f>
        <v>0</v>
      </c>
      <c r="C391" s="232"/>
      <c r="D391" s="232"/>
      <c r="E391" s="112">
        <f t="shared" si="69"/>
        <v>0</v>
      </c>
      <c r="F391" s="232"/>
      <c r="G391" s="232"/>
      <c r="H391" s="52" t="e">
        <f t="shared" si="72"/>
        <v>#DIV/0!</v>
      </c>
    </row>
    <row r="392" spans="1:8" ht="16.5" customHeight="1" hidden="1">
      <c r="A392" s="111" t="s">
        <v>1024</v>
      </c>
      <c r="B392" s="112">
        <f t="shared" si="74"/>
        <v>0</v>
      </c>
      <c r="C392" s="232"/>
      <c r="D392" s="232"/>
      <c r="E392" s="112">
        <f t="shared" si="69"/>
        <v>0</v>
      </c>
      <c r="F392" s="232"/>
      <c r="G392" s="232"/>
      <c r="H392" s="52" t="e">
        <f t="shared" si="72"/>
        <v>#DIV/0!</v>
      </c>
    </row>
    <row r="393" spans="1:8" ht="16.5" customHeight="1" hidden="1">
      <c r="A393" s="111" t="s">
        <v>1025</v>
      </c>
      <c r="B393" s="112">
        <f t="shared" si="74"/>
        <v>0</v>
      </c>
      <c r="C393" s="232"/>
      <c r="D393" s="232"/>
      <c r="E393" s="112">
        <f t="shared" si="69"/>
        <v>0</v>
      </c>
      <c r="F393" s="232"/>
      <c r="G393" s="232"/>
      <c r="H393" s="52" t="e">
        <f t="shared" si="72"/>
        <v>#DIV/0!</v>
      </c>
    </row>
    <row r="394" spans="1:8" ht="16.5" customHeight="1" hidden="1">
      <c r="A394" s="111" t="s">
        <v>1026</v>
      </c>
      <c r="B394" s="112">
        <f t="shared" si="74"/>
        <v>0</v>
      </c>
      <c r="C394" s="232"/>
      <c r="D394" s="232"/>
      <c r="E394" s="112">
        <f t="shared" si="69"/>
        <v>0</v>
      </c>
      <c r="F394" s="232"/>
      <c r="G394" s="232"/>
      <c r="H394" s="52" t="e">
        <f t="shared" si="72"/>
        <v>#DIV/0!</v>
      </c>
    </row>
    <row r="395" spans="1:8" ht="16.5" customHeight="1" hidden="1">
      <c r="A395" s="111" t="s">
        <v>1027</v>
      </c>
      <c r="B395" s="112">
        <f t="shared" si="74"/>
        <v>0</v>
      </c>
      <c r="C395" s="232"/>
      <c r="D395" s="232"/>
      <c r="E395" s="112">
        <f t="shared" si="69"/>
        <v>0</v>
      </c>
      <c r="F395" s="232"/>
      <c r="G395" s="232"/>
      <c r="H395" s="52" t="e">
        <f t="shared" si="72"/>
        <v>#DIV/0!</v>
      </c>
    </row>
    <row r="396" spans="1:8" ht="19.5" customHeight="1">
      <c r="A396" s="111" t="s">
        <v>1028</v>
      </c>
      <c r="B396" s="112">
        <f t="shared" si="74"/>
        <v>487</v>
      </c>
      <c r="C396" s="112">
        <v>487</v>
      </c>
      <c r="D396" s="112"/>
      <c r="E396" s="112">
        <f t="shared" si="69"/>
        <v>700</v>
      </c>
      <c r="F396" s="112">
        <v>700</v>
      </c>
      <c r="G396" s="112"/>
      <c r="H396" s="52">
        <f t="shared" si="72"/>
        <v>43.73716632443532</v>
      </c>
    </row>
    <row r="397" spans="1:8" s="313" customFormat="1" ht="16.5" customHeight="1">
      <c r="A397" s="311" t="s">
        <v>1029</v>
      </c>
      <c r="B397" s="112">
        <f t="shared" si="74"/>
        <v>0</v>
      </c>
      <c r="C397" s="312"/>
      <c r="D397" s="312"/>
      <c r="E397" s="112">
        <f t="shared" si="69"/>
        <v>420</v>
      </c>
      <c r="F397" s="312"/>
      <c r="G397" s="312">
        <v>420</v>
      </c>
      <c r="H397" s="52"/>
    </row>
    <row r="398" spans="1:8" ht="19.5" customHeight="1">
      <c r="A398" s="109" t="s">
        <v>559</v>
      </c>
      <c r="B398" s="110">
        <f aca="true" t="shared" si="75" ref="B398:G398">SUM(B399,B404,B413,B421,B419,B427,B432,B437,B444,B448,B449)</f>
        <v>174</v>
      </c>
      <c r="C398" s="110">
        <f t="shared" si="75"/>
        <v>159</v>
      </c>
      <c r="D398" s="110">
        <f t="shared" si="75"/>
        <v>15</v>
      </c>
      <c r="E398" s="110">
        <f t="shared" si="75"/>
        <v>213</v>
      </c>
      <c r="F398" s="110">
        <f t="shared" si="75"/>
        <v>174</v>
      </c>
      <c r="G398" s="110">
        <f t="shared" si="75"/>
        <v>39</v>
      </c>
      <c r="H398" s="52">
        <f t="shared" si="72"/>
        <v>22.41379310344827</v>
      </c>
    </row>
    <row r="399" spans="1:8" ht="16.5" customHeight="1" hidden="1">
      <c r="A399" s="111" t="s">
        <v>1030</v>
      </c>
      <c r="B399" s="112">
        <f aca="true" t="shared" si="76" ref="B399:B418">C399+D399</f>
        <v>0</v>
      </c>
      <c r="C399" s="110"/>
      <c r="D399" s="110"/>
      <c r="E399" s="112">
        <f t="shared" si="69"/>
        <v>0</v>
      </c>
      <c r="F399" s="110"/>
      <c r="G399" s="110"/>
      <c r="H399" s="52" t="e">
        <f t="shared" si="72"/>
        <v>#DIV/0!</v>
      </c>
    </row>
    <row r="400" spans="1:8" ht="16.5" customHeight="1" hidden="1">
      <c r="A400" s="111" t="s">
        <v>801</v>
      </c>
      <c r="B400" s="112">
        <f t="shared" si="76"/>
        <v>0</v>
      </c>
      <c r="C400" s="112"/>
      <c r="D400" s="112"/>
      <c r="E400" s="112">
        <f t="shared" si="69"/>
        <v>0</v>
      </c>
      <c r="F400" s="112"/>
      <c r="G400" s="112"/>
      <c r="H400" s="52" t="e">
        <f t="shared" si="72"/>
        <v>#DIV/0!</v>
      </c>
    </row>
    <row r="401" spans="1:8" ht="16.5" customHeight="1" hidden="1">
      <c r="A401" s="111" t="s">
        <v>802</v>
      </c>
      <c r="B401" s="112">
        <f t="shared" si="76"/>
        <v>0</v>
      </c>
      <c r="C401" s="232"/>
      <c r="D401" s="232"/>
      <c r="E401" s="112">
        <f t="shared" si="69"/>
        <v>0</v>
      </c>
      <c r="F401" s="232"/>
      <c r="G401" s="232"/>
      <c r="H401" s="52" t="e">
        <f t="shared" si="72"/>
        <v>#DIV/0!</v>
      </c>
    </row>
    <row r="402" spans="1:8" ht="16.5" customHeight="1" hidden="1">
      <c r="A402" s="111" t="s">
        <v>803</v>
      </c>
      <c r="B402" s="112">
        <f t="shared" si="76"/>
        <v>0</v>
      </c>
      <c r="C402" s="232"/>
      <c r="D402" s="232"/>
      <c r="E402" s="112">
        <f t="shared" si="69"/>
        <v>0</v>
      </c>
      <c r="F402" s="232"/>
      <c r="G402" s="232"/>
      <c r="H402" s="52" t="e">
        <f t="shared" si="72"/>
        <v>#DIV/0!</v>
      </c>
    </row>
    <row r="403" spans="1:8" ht="16.5" customHeight="1" hidden="1">
      <c r="A403" s="111" t="s">
        <v>1031</v>
      </c>
      <c r="B403" s="112">
        <f t="shared" si="76"/>
        <v>0</v>
      </c>
      <c r="C403" s="232"/>
      <c r="D403" s="232"/>
      <c r="E403" s="112">
        <f t="shared" si="69"/>
        <v>0</v>
      </c>
      <c r="F403" s="232"/>
      <c r="G403" s="232"/>
      <c r="H403" s="52" t="e">
        <f t="shared" si="72"/>
        <v>#DIV/0!</v>
      </c>
    </row>
    <row r="404" spans="1:8" ht="16.5" customHeight="1" hidden="1">
      <c r="A404" s="111" t="s">
        <v>1032</v>
      </c>
      <c r="B404" s="112">
        <f t="shared" si="76"/>
        <v>0</v>
      </c>
      <c r="C404" s="233"/>
      <c r="D404" s="233"/>
      <c r="E404" s="112">
        <f t="shared" si="69"/>
        <v>0</v>
      </c>
      <c r="F404" s="233"/>
      <c r="G404" s="233"/>
      <c r="H404" s="52" t="e">
        <f t="shared" si="72"/>
        <v>#DIV/0!</v>
      </c>
    </row>
    <row r="405" spans="1:8" ht="16.5" customHeight="1" hidden="1">
      <c r="A405" s="111" t="s">
        <v>1033</v>
      </c>
      <c r="B405" s="112">
        <f t="shared" si="76"/>
        <v>0</v>
      </c>
      <c r="C405" s="232"/>
      <c r="D405" s="232"/>
      <c r="E405" s="112">
        <f t="shared" si="69"/>
        <v>0</v>
      </c>
      <c r="F405" s="232"/>
      <c r="G405" s="232"/>
      <c r="H405" s="52" t="e">
        <f t="shared" si="72"/>
        <v>#DIV/0!</v>
      </c>
    </row>
    <row r="406" spans="1:8" ht="16.5" customHeight="1" hidden="1">
      <c r="A406" s="111" t="s">
        <v>1034</v>
      </c>
      <c r="B406" s="112">
        <f t="shared" si="76"/>
        <v>0</v>
      </c>
      <c r="C406" s="232"/>
      <c r="D406" s="232"/>
      <c r="E406" s="112">
        <f t="shared" si="69"/>
        <v>0</v>
      </c>
      <c r="F406" s="232"/>
      <c r="G406" s="232"/>
      <c r="H406" s="52" t="e">
        <f t="shared" si="72"/>
        <v>#DIV/0!</v>
      </c>
    </row>
    <row r="407" spans="1:8" ht="16.5" customHeight="1" hidden="1">
      <c r="A407" s="111" t="s">
        <v>1035</v>
      </c>
      <c r="B407" s="112">
        <f t="shared" si="76"/>
        <v>0</v>
      </c>
      <c r="C407" s="232"/>
      <c r="D407" s="232"/>
      <c r="E407" s="112">
        <f t="shared" si="69"/>
        <v>0</v>
      </c>
      <c r="F407" s="232"/>
      <c r="G407" s="232"/>
      <c r="H407" s="52" t="e">
        <f t="shared" si="72"/>
        <v>#DIV/0!</v>
      </c>
    </row>
    <row r="408" spans="1:8" ht="16.5" customHeight="1" hidden="1">
      <c r="A408" s="111" t="s">
        <v>1036</v>
      </c>
      <c r="B408" s="112">
        <f t="shared" si="76"/>
        <v>0</v>
      </c>
      <c r="C408" s="232"/>
      <c r="D408" s="232"/>
      <c r="E408" s="112">
        <f t="shared" si="69"/>
        <v>0</v>
      </c>
      <c r="F408" s="232"/>
      <c r="G408" s="232"/>
      <c r="H408" s="52" t="e">
        <f t="shared" si="72"/>
        <v>#DIV/0!</v>
      </c>
    </row>
    <row r="409" spans="1:8" ht="16.5" customHeight="1" hidden="1">
      <c r="A409" s="111" t="s">
        <v>1037</v>
      </c>
      <c r="B409" s="112">
        <f t="shared" si="76"/>
        <v>0</v>
      </c>
      <c r="C409" s="232"/>
      <c r="D409" s="232"/>
      <c r="E409" s="112">
        <f t="shared" si="69"/>
        <v>0</v>
      </c>
      <c r="F409" s="232"/>
      <c r="G409" s="232"/>
      <c r="H409" s="52" t="e">
        <f t="shared" si="72"/>
        <v>#DIV/0!</v>
      </c>
    </row>
    <row r="410" spans="1:8" ht="16.5" customHeight="1" hidden="1">
      <c r="A410" s="111" t="s">
        <v>1038</v>
      </c>
      <c r="B410" s="112">
        <f t="shared" si="76"/>
        <v>0</v>
      </c>
      <c r="C410" s="232"/>
      <c r="D410" s="232"/>
      <c r="E410" s="112">
        <f t="shared" si="69"/>
        <v>0</v>
      </c>
      <c r="F410" s="232"/>
      <c r="G410" s="232"/>
      <c r="H410" s="52" t="e">
        <f t="shared" si="72"/>
        <v>#DIV/0!</v>
      </c>
    </row>
    <row r="411" spans="1:8" ht="16.5" customHeight="1" hidden="1">
      <c r="A411" s="111" t="s">
        <v>1039</v>
      </c>
      <c r="B411" s="112">
        <f t="shared" si="76"/>
        <v>0</v>
      </c>
      <c r="C411" s="232"/>
      <c r="D411" s="232"/>
      <c r="E411" s="112">
        <f t="shared" si="69"/>
        <v>0</v>
      </c>
      <c r="F411" s="232"/>
      <c r="G411" s="232"/>
      <c r="H411" s="52" t="e">
        <f t="shared" si="72"/>
        <v>#DIV/0!</v>
      </c>
    </row>
    <row r="412" spans="1:8" ht="16.5" customHeight="1" hidden="1">
      <c r="A412" s="111" t="s">
        <v>1040</v>
      </c>
      <c r="B412" s="112">
        <f t="shared" si="76"/>
        <v>0</v>
      </c>
      <c r="C412" s="232"/>
      <c r="D412" s="232"/>
      <c r="E412" s="112">
        <f t="shared" si="69"/>
        <v>0</v>
      </c>
      <c r="F412" s="232"/>
      <c r="G412" s="232"/>
      <c r="H412" s="52" t="e">
        <f t="shared" si="72"/>
        <v>#DIV/0!</v>
      </c>
    </row>
    <row r="413" spans="1:8" ht="16.5" customHeight="1" hidden="1">
      <c r="A413" s="111" t="s">
        <v>1041</v>
      </c>
      <c r="B413" s="112">
        <f t="shared" si="76"/>
        <v>0</v>
      </c>
      <c r="C413" s="233"/>
      <c r="D413" s="233"/>
      <c r="E413" s="112">
        <f t="shared" si="69"/>
        <v>0</v>
      </c>
      <c r="F413" s="233"/>
      <c r="G413" s="233"/>
      <c r="H413" s="52" t="e">
        <f t="shared" si="72"/>
        <v>#DIV/0!</v>
      </c>
    </row>
    <row r="414" spans="1:8" ht="16.5" customHeight="1" hidden="1">
      <c r="A414" s="111" t="s">
        <v>1033</v>
      </c>
      <c r="B414" s="112">
        <f t="shared" si="76"/>
        <v>0</v>
      </c>
      <c r="C414" s="232"/>
      <c r="D414" s="232"/>
      <c r="E414" s="112">
        <f t="shared" si="69"/>
        <v>0</v>
      </c>
      <c r="F414" s="232"/>
      <c r="G414" s="232"/>
      <c r="H414" s="52" t="e">
        <f t="shared" si="72"/>
        <v>#DIV/0!</v>
      </c>
    </row>
    <row r="415" spans="1:8" ht="16.5" customHeight="1" hidden="1">
      <c r="A415" s="111" t="s">
        <v>1042</v>
      </c>
      <c r="B415" s="112">
        <f t="shared" si="76"/>
        <v>0</v>
      </c>
      <c r="C415" s="232"/>
      <c r="D415" s="232"/>
      <c r="E415" s="112">
        <f t="shared" si="69"/>
        <v>0</v>
      </c>
      <c r="F415" s="232"/>
      <c r="G415" s="232"/>
      <c r="H415" s="52" t="e">
        <f t="shared" si="72"/>
        <v>#DIV/0!</v>
      </c>
    </row>
    <row r="416" spans="1:8" ht="16.5" customHeight="1" hidden="1">
      <c r="A416" s="111" t="s">
        <v>1043</v>
      </c>
      <c r="B416" s="112">
        <f t="shared" si="76"/>
        <v>0</v>
      </c>
      <c r="C416" s="232"/>
      <c r="D416" s="232"/>
      <c r="E416" s="112">
        <f t="shared" si="69"/>
        <v>0</v>
      </c>
      <c r="F416" s="232"/>
      <c r="G416" s="232"/>
      <c r="H416" s="52" t="e">
        <f t="shared" si="72"/>
        <v>#DIV/0!</v>
      </c>
    </row>
    <row r="417" spans="1:8" ht="16.5" customHeight="1" hidden="1">
      <c r="A417" s="111" t="s">
        <v>1044</v>
      </c>
      <c r="B417" s="112">
        <f t="shared" si="76"/>
        <v>0</v>
      </c>
      <c r="C417" s="232"/>
      <c r="D417" s="232"/>
      <c r="E417" s="112">
        <f t="shared" si="69"/>
        <v>0</v>
      </c>
      <c r="F417" s="232"/>
      <c r="G417" s="232"/>
      <c r="H417" s="52" t="e">
        <f t="shared" si="72"/>
        <v>#DIV/0!</v>
      </c>
    </row>
    <row r="418" spans="1:8" ht="16.5" customHeight="1" hidden="1">
      <c r="A418" s="111" t="s">
        <v>1045</v>
      </c>
      <c r="B418" s="112">
        <f t="shared" si="76"/>
        <v>0</v>
      </c>
      <c r="C418" s="232"/>
      <c r="D418" s="232"/>
      <c r="E418" s="112">
        <f t="shared" si="69"/>
        <v>0</v>
      </c>
      <c r="F418" s="232"/>
      <c r="G418" s="232"/>
      <c r="H418" s="52" t="e">
        <f t="shared" si="72"/>
        <v>#DIV/0!</v>
      </c>
    </row>
    <row r="419" spans="1:8" ht="16.5" customHeight="1">
      <c r="A419" s="111" t="s">
        <v>484</v>
      </c>
      <c r="B419" s="112">
        <f aca="true" t="shared" si="77" ref="B419:G419">B420</f>
        <v>15</v>
      </c>
      <c r="C419" s="112">
        <f t="shared" si="77"/>
        <v>0</v>
      </c>
      <c r="D419" s="112">
        <f t="shared" si="77"/>
        <v>15</v>
      </c>
      <c r="E419" s="112">
        <f t="shared" si="77"/>
        <v>0</v>
      </c>
      <c r="F419" s="112">
        <f t="shared" si="77"/>
        <v>0</v>
      </c>
      <c r="G419" s="112">
        <f t="shared" si="77"/>
        <v>0</v>
      </c>
      <c r="H419" s="52">
        <f t="shared" si="72"/>
        <v>-100</v>
      </c>
    </row>
    <row r="420" spans="1:8" s="323" customFormat="1" ht="16.5" customHeight="1">
      <c r="A420" s="319" t="s">
        <v>1526</v>
      </c>
      <c r="B420" s="320">
        <f>C420+D420</f>
        <v>15</v>
      </c>
      <c r="C420" s="321"/>
      <c r="D420" s="321">
        <v>15</v>
      </c>
      <c r="E420" s="320">
        <f>F420+G420</f>
        <v>0</v>
      </c>
      <c r="F420" s="321"/>
      <c r="G420" s="321"/>
      <c r="H420" s="322">
        <f t="shared" si="72"/>
        <v>-100</v>
      </c>
    </row>
    <row r="421" spans="1:8" ht="19.5" customHeight="1">
      <c r="A421" s="111" t="s">
        <v>1046</v>
      </c>
      <c r="B421" s="110">
        <f aca="true" t="shared" si="78" ref="B421:G421">SUM(B422:B426)</f>
        <v>50</v>
      </c>
      <c r="C421" s="110">
        <f t="shared" si="78"/>
        <v>50</v>
      </c>
      <c r="D421" s="110">
        <f t="shared" si="78"/>
        <v>0</v>
      </c>
      <c r="E421" s="110">
        <f t="shared" si="78"/>
        <v>50</v>
      </c>
      <c r="F421" s="110">
        <f t="shared" si="78"/>
        <v>50</v>
      </c>
      <c r="G421" s="110">
        <f t="shared" si="78"/>
        <v>0</v>
      </c>
      <c r="H421" s="52">
        <f t="shared" si="72"/>
        <v>0</v>
      </c>
    </row>
    <row r="422" spans="1:8" ht="16.5" customHeight="1" hidden="1">
      <c r="A422" s="111" t="s">
        <v>1033</v>
      </c>
      <c r="B422" s="112">
        <f>C422+D422</f>
        <v>0</v>
      </c>
      <c r="C422" s="112"/>
      <c r="D422" s="112"/>
      <c r="E422" s="112">
        <f t="shared" si="69"/>
        <v>0</v>
      </c>
      <c r="F422" s="112"/>
      <c r="G422" s="112"/>
      <c r="H422" s="52" t="e">
        <f t="shared" si="72"/>
        <v>#DIV/0!</v>
      </c>
    </row>
    <row r="423" spans="1:8" ht="16.5" customHeight="1" hidden="1">
      <c r="A423" s="111" t="s">
        <v>1047</v>
      </c>
      <c r="B423" s="112">
        <f>C423+D423</f>
        <v>0</v>
      </c>
      <c r="C423" s="112"/>
      <c r="D423" s="112"/>
      <c r="E423" s="112">
        <f t="shared" si="69"/>
        <v>0</v>
      </c>
      <c r="F423" s="112"/>
      <c r="G423" s="112"/>
      <c r="H423" s="52" t="e">
        <f t="shared" si="72"/>
        <v>#DIV/0!</v>
      </c>
    </row>
    <row r="424" spans="1:8" ht="16.5" customHeight="1" hidden="1">
      <c r="A424" s="111" t="s">
        <v>1048</v>
      </c>
      <c r="B424" s="112">
        <f>C424+D424</f>
        <v>0</v>
      </c>
      <c r="C424" s="232"/>
      <c r="D424" s="232"/>
      <c r="E424" s="112">
        <f t="shared" si="69"/>
        <v>0</v>
      </c>
      <c r="F424" s="232"/>
      <c r="G424" s="232"/>
      <c r="H424" s="52" t="e">
        <f t="shared" si="72"/>
        <v>#DIV/0!</v>
      </c>
    </row>
    <row r="425" spans="1:8" ht="16.5" customHeight="1" hidden="1">
      <c r="A425" s="111" t="s">
        <v>739</v>
      </c>
      <c r="B425" s="112">
        <f>C425+D425</f>
        <v>0</v>
      </c>
      <c r="C425" s="232"/>
      <c r="D425" s="232"/>
      <c r="E425" s="112">
        <f t="shared" si="69"/>
        <v>0</v>
      </c>
      <c r="F425" s="232"/>
      <c r="G425" s="232"/>
      <c r="H425" s="52" t="e">
        <f t="shared" si="72"/>
        <v>#DIV/0!</v>
      </c>
    </row>
    <row r="426" spans="1:8" ht="19.5" customHeight="1">
      <c r="A426" s="111" t="s">
        <v>1049</v>
      </c>
      <c r="B426" s="112">
        <f>C426+D426</f>
        <v>50</v>
      </c>
      <c r="C426" s="232">
        <v>50</v>
      </c>
      <c r="D426" s="232"/>
      <c r="E426" s="112">
        <f t="shared" si="69"/>
        <v>50</v>
      </c>
      <c r="F426" s="232">
        <v>50</v>
      </c>
      <c r="G426" s="232"/>
      <c r="H426" s="52">
        <f t="shared" si="72"/>
        <v>0</v>
      </c>
    </row>
    <row r="427" spans="1:8" ht="19.5" customHeight="1">
      <c r="A427" s="111" t="s">
        <v>1050</v>
      </c>
      <c r="B427" s="233">
        <f aca="true" t="shared" si="79" ref="B427:G427">SUM(B428:B431)</f>
        <v>35</v>
      </c>
      <c r="C427" s="233">
        <f t="shared" si="79"/>
        <v>35</v>
      </c>
      <c r="D427" s="233">
        <f t="shared" si="79"/>
        <v>0</v>
      </c>
      <c r="E427" s="233">
        <f t="shared" si="79"/>
        <v>38</v>
      </c>
      <c r="F427" s="233">
        <f t="shared" si="79"/>
        <v>38</v>
      </c>
      <c r="G427" s="233">
        <f t="shared" si="79"/>
        <v>0</v>
      </c>
      <c r="H427" s="52">
        <f t="shared" si="72"/>
        <v>8.57142857142857</v>
      </c>
    </row>
    <row r="428" spans="1:8" ht="19.5" customHeight="1">
      <c r="A428" s="111" t="s">
        <v>1033</v>
      </c>
      <c r="B428" s="112">
        <f aca="true" t="shared" si="80" ref="B428:B436">C428+D428</f>
        <v>35</v>
      </c>
      <c r="C428" s="232">
        <v>35</v>
      </c>
      <c r="D428" s="232"/>
      <c r="E428" s="112">
        <f t="shared" si="69"/>
        <v>38</v>
      </c>
      <c r="F428" s="232">
        <v>38</v>
      </c>
      <c r="G428" s="232"/>
      <c r="H428" s="52">
        <f t="shared" si="72"/>
        <v>8.57142857142857</v>
      </c>
    </row>
    <row r="429" spans="1:8" ht="16.5" customHeight="1" hidden="1">
      <c r="A429" s="111" t="s">
        <v>1051</v>
      </c>
      <c r="B429" s="112">
        <f t="shared" si="80"/>
        <v>0</v>
      </c>
      <c r="C429" s="232"/>
      <c r="D429" s="232"/>
      <c r="E429" s="112">
        <f t="shared" si="69"/>
        <v>0</v>
      </c>
      <c r="F429" s="232"/>
      <c r="G429" s="232"/>
      <c r="H429" s="52" t="e">
        <f t="shared" si="72"/>
        <v>#DIV/0!</v>
      </c>
    </row>
    <row r="430" spans="1:8" ht="16.5" customHeight="1" hidden="1">
      <c r="A430" s="111" t="s">
        <v>1052</v>
      </c>
      <c r="B430" s="112">
        <f t="shared" si="80"/>
        <v>0</v>
      </c>
      <c r="C430" s="232"/>
      <c r="D430" s="232"/>
      <c r="E430" s="112">
        <f t="shared" si="69"/>
        <v>0</v>
      </c>
      <c r="F430" s="232"/>
      <c r="G430" s="232"/>
      <c r="H430" s="52" t="e">
        <f t="shared" si="72"/>
        <v>#DIV/0!</v>
      </c>
    </row>
    <row r="431" spans="1:8" ht="16.5" customHeight="1" hidden="1">
      <c r="A431" s="111" t="s">
        <v>1053</v>
      </c>
      <c r="B431" s="112">
        <f t="shared" si="80"/>
        <v>0</v>
      </c>
      <c r="C431" s="232"/>
      <c r="D431" s="232"/>
      <c r="E431" s="112">
        <f aca="true" t="shared" si="81" ref="E431:E497">F431+G431</f>
        <v>0</v>
      </c>
      <c r="F431" s="232"/>
      <c r="G431" s="232"/>
      <c r="H431" s="52" t="e">
        <f t="shared" si="72"/>
        <v>#DIV/0!</v>
      </c>
    </row>
    <row r="432" spans="1:8" ht="16.5" customHeight="1" hidden="1">
      <c r="A432" s="111" t="s">
        <v>1054</v>
      </c>
      <c r="B432" s="112">
        <f t="shared" si="80"/>
        <v>0</v>
      </c>
      <c r="C432" s="233"/>
      <c r="D432" s="233"/>
      <c r="E432" s="112">
        <f t="shared" si="81"/>
        <v>0</v>
      </c>
      <c r="F432" s="233"/>
      <c r="G432" s="233"/>
      <c r="H432" s="52" t="e">
        <f t="shared" si="72"/>
        <v>#DIV/0!</v>
      </c>
    </row>
    <row r="433" spans="1:8" ht="16.5" customHeight="1" hidden="1">
      <c r="A433" s="111" t="s">
        <v>1055</v>
      </c>
      <c r="B433" s="112">
        <f t="shared" si="80"/>
        <v>0</v>
      </c>
      <c r="C433" s="232"/>
      <c r="D433" s="232"/>
      <c r="E433" s="112">
        <f t="shared" si="81"/>
        <v>0</v>
      </c>
      <c r="F433" s="232"/>
      <c r="G433" s="232"/>
      <c r="H433" s="52" t="e">
        <f t="shared" si="72"/>
        <v>#DIV/0!</v>
      </c>
    </row>
    <row r="434" spans="1:8" ht="16.5" customHeight="1" hidden="1">
      <c r="A434" s="111" t="s">
        <v>1056</v>
      </c>
      <c r="B434" s="112">
        <f t="shared" si="80"/>
        <v>0</v>
      </c>
      <c r="C434" s="232"/>
      <c r="D434" s="232"/>
      <c r="E434" s="112">
        <f t="shared" si="81"/>
        <v>0</v>
      </c>
      <c r="F434" s="232"/>
      <c r="G434" s="232"/>
      <c r="H434" s="52" t="e">
        <f t="shared" si="72"/>
        <v>#DIV/0!</v>
      </c>
    </row>
    <row r="435" spans="1:8" ht="16.5" customHeight="1" hidden="1">
      <c r="A435" s="111" t="s">
        <v>1057</v>
      </c>
      <c r="B435" s="112">
        <f t="shared" si="80"/>
        <v>0</v>
      </c>
      <c r="C435" s="232"/>
      <c r="D435" s="232"/>
      <c r="E435" s="112">
        <f t="shared" si="81"/>
        <v>0</v>
      </c>
      <c r="F435" s="232"/>
      <c r="G435" s="232"/>
      <c r="H435" s="52" t="e">
        <f t="shared" si="72"/>
        <v>#DIV/0!</v>
      </c>
    </row>
    <row r="436" spans="1:8" ht="16.5" customHeight="1" hidden="1">
      <c r="A436" s="111" t="s">
        <v>1058</v>
      </c>
      <c r="B436" s="112">
        <f t="shared" si="80"/>
        <v>0</v>
      </c>
      <c r="C436" s="232"/>
      <c r="D436" s="232"/>
      <c r="E436" s="112">
        <f t="shared" si="81"/>
        <v>0</v>
      </c>
      <c r="F436" s="232"/>
      <c r="G436" s="232"/>
      <c r="H436" s="52" t="e">
        <f t="shared" si="72"/>
        <v>#DIV/0!</v>
      </c>
    </row>
    <row r="437" spans="1:8" ht="19.5" customHeight="1">
      <c r="A437" s="111" t="s">
        <v>1059</v>
      </c>
      <c r="B437" s="110">
        <f aca="true" t="shared" si="82" ref="B437:G437">SUM(B438:B443)</f>
        <v>74</v>
      </c>
      <c r="C437" s="110">
        <f t="shared" si="82"/>
        <v>74</v>
      </c>
      <c r="D437" s="110">
        <f t="shared" si="82"/>
        <v>0</v>
      </c>
      <c r="E437" s="110">
        <f t="shared" si="82"/>
        <v>125</v>
      </c>
      <c r="F437" s="110">
        <f t="shared" si="82"/>
        <v>86</v>
      </c>
      <c r="G437" s="110">
        <f t="shared" si="82"/>
        <v>39</v>
      </c>
      <c r="H437" s="52">
        <f t="shared" si="72"/>
        <v>68.91891891891893</v>
      </c>
    </row>
    <row r="438" spans="1:8" ht="19.5" customHeight="1">
      <c r="A438" s="111" t="s">
        <v>1033</v>
      </c>
      <c r="B438" s="112">
        <f aca="true" t="shared" si="83" ref="B438:B453">C438+D438</f>
        <v>56</v>
      </c>
      <c r="C438" s="112">
        <v>56</v>
      </c>
      <c r="D438" s="112"/>
      <c r="E438" s="112">
        <f t="shared" si="81"/>
        <v>53</v>
      </c>
      <c r="F438" s="112">
        <v>53</v>
      </c>
      <c r="G438" s="112"/>
      <c r="H438" s="52">
        <f t="shared" si="72"/>
        <v>-5.357142857142861</v>
      </c>
    </row>
    <row r="439" spans="1:8" ht="19.5" customHeight="1">
      <c r="A439" s="111" t="s">
        <v>1060</v>
      </c>
      <c r="B439" s="112">
        <f t="shared" si="83"/>
        <v>18</v>
      </c>
      <c r="C439" s="112">
        <v>18</v>
      </c>
      <c r="D439" s="112"/>
      <c r="E439" s="112">
        <f t="shared" si="81"/>
        <v>33</v>
      </c>
      <c r="F439" s="112">
        <v>33</v>
      </c>
      <c r="G439" s="112"/>
      <c r="H439" s="52">
        <f t="shared" si="72"/>
        <v>83.33333333333331</v>
      </c>
    </row>
    <row r="440" spans="1:8" ht="16.5" customHeight="1" hidden="1">
      <c r="A440" s="111" t="s">
        <v>1061</v>
      </c>
      <c r="B440" s="112">
        <f t="shared" si="83"/>
        <v>0</v>
      </c>
      <c r="C440" s="232"/>
      <c r="D440" s="232"/>
      <c r="E440" s="112">
        <f t="shared" si="81"/>
        <v>0</v>
      </c>
      <c r="F440" s="232"/>
      <c r="G440" s="232"/>
      <c r="H440" s="52" t="e">
        <f t="shared" si="72"/>
        <v>#DIV/0!</v>
      </c>
    </row>
    <row r="441" spans="1:8" ht="16.5" customHeight="1" hidden="1">
      <c r="A441" s="111" t="s">
        <v>1062</v>
      </c>
      <c r="B441" s="112">
        <f t="shared" si="83"/>
        <v>0</v>
      </c>
      <c r="C441" s="112"/>
      <c r="D441" s="112"/>
      <c r="E441" s="112">
        <f t="shared" si="81"/>
        <v>0</v>
      </c>
      <c r="F441" s="112"/>
      <c r="G441" s="112"/>
      <c r="H441" s="52" t="e">
        <f t="shared" si="72"/>
        <v>#DIV/0!</v>
      </c>
    </row>
    <row r="442" spans="1:8" ht="16.5" customHeight="1" hidden="1">
      <c r="A442" s="111" t="s">
        <v>1063</v>
      </c>
      <c r="B442" s="112">
        <f t="shared" si="83"/>
        <v>0</v>
      </c>
      <c r="C442" s="232"/>
      <c r="D442" s="232"/>
      <c r="E442" s="112">
        <f t="shared" si="81"/>
        <v>0</v>
      </c>
      <c r="F442" s="232"/>
      <c r="G442" s="232"/>
      <c r="H442" s="52" t="e">
        <f t="shared" si="72"/>
        <v>#DIV/0!</v>
      </c>
    </row>
    <row r="443" spans="1:8" s="313" customFormat="1" ht="19.5" customHeight="1">
      <c r="A443" s="311" t="s">
        <v>1064</v>
      </c>
      <c r="B443" s="112">
        <f t="shared" si="83"/>
        <v>0</v>
      </c>
      <c r="C443" s="312"/>
      <c r="D443" s="312"/>
      <c r="E443" s="112">
        <f t="shared" si="81"/>
        <v>39</v>
      </c>
      <c r="F443" s="312"/>
      <c r="G443" s="312">
        <v>39</v>
      </c>
      <c r="H443" s="52"/>
    </row>
    <row r="444" spans="1:8" ht="16.5" customHeight="1" hidden="1">
      <c r="A444" s="111" t="s">
        <v>1065</v>
      </c>
      <c r="B444" s="112">
        <f t="shared" si="83"/>
        <v>0</v>
      </c>
      <c r="C444" s="233"/>
      <c r="D444" s="233"/>
      <c r="E444" s="112">
        <f t="shared" si="81"/>
        <v>0</v>
      </c>
      <c r="F444" s="233"/>
      <c r="G444" s="233"/>
      <c r="H444" s="52" t="e">
        <f t="shared" si="72"/>
        <v>#DIV/0!</v>
      </c>
    </row>
    <row r="445" spans="1:8" ht="16.5" customHeight="1" hidden="1">
      <c r="A445" s="111" t="s">
        <v>1066</v>
      </c>
      <c r="B445" s="112">
        <f t="shared" si="83"/>
        <v>0</v>
      </c>
      <c r="C445" s="232"/>
      <c r="D445" s="232"/>
      <c r="E445" s="112">
        <f t="shared" si="81"/>
        <v>0</v>
      </c>
      <c r="F445" s="232"/>
      <c r="G445" s="232"/>
      <c r="H445" s="52" t="e">
        <f t="shared" si="72"/>
        <v>#DIV/0!</v>
      </c>
    </row>
    <row r="446" spans="1:8" ht="16.5" customHeight="1" hidden="1">
      <c r="A446" s="111" t="s">
        <v>1067</v>
      </c>
      <c r="B446" s="112">
        <f t="shared" si="83"/>
        <v>0</v>
      </c>
      <c r="C446" s="232"/>
      <c r="D446" s="232"/>
      <c r="E446" s="112">
        <f t="shared" si="81"/>
        <v>0</v>
      </c>
      <c r="F446" s="232"/>
      <c r="G446" s="232"/>
      <c r="H446" s="52" t="e">
        <f t="shared" si="72"/>
        <v>#DIV/0!</v>
      </c>
    </row>
    <row r="447" spans="1:8" ht="16.5" customHeight="1" hidden="1">
      <c r="A447" s="111" t="s">
        <v>1068</v>
      </c>
      <c r="B447" s="112">
        <f t="shared" si="83"/>
        <v>0</v>
      </c>
      <c r="C447" s="232"/>
      <c r="D447" s="232"/>
      <c r="E447" s="112">
        <f t="shared" si="81"/>
        <v>0</v>
      </c>
      <c r="F447" s="232"/>
      <c r="G447" s="232"/>
      <c r="H447" s="52" t="e">
        <f t="shared" si="72"/>
        <v>#DIV/0!</v>
      </c>
    </row>
    <row r="448" spans="1:8" ht="16.5" customHeight="1" hidden="1">
      <c r="A448" s="111" t="s">
        <v>1069</v>
      </c>
      <c r="B448" s="112">
        <f t="shared" si="83"/>
        <v>0</v>
      </c>
      <c r="C448" s="232"/>
      <c r="D448" s="232"/>
      <c r="E448" s="112">
        <f t="shared" si="81"/>
        <v>0</v>
      </c>
      <c r="F448" s="232"/>
      <c r="G448" s="232"/>
      <c r="H448" s="52" t="e">
        <f t="shared" si="72"/>
        <v>#DIV/0!</v>
      </c>
    </row>
    <row r="449" spans="1:8" ht="16.5" customHeight="1" hidden="1">
      <c r="A449" s="111" t="s">
        <v>1070</v>
      </c>
      <c r="B449" s="112">
        <f t="shared" si="83"/>
        <v>0</v>
      </c>
      <c r="C449" s="110"/>
      <c r="D449" s="110"/>
      <c r="E449" s="112">
        <f t="shared" si="81"/>
        <v>0</v>
      </c>
      <c r="F449" s="110"/>
      <c r="G449" s="110"/>
      <c r="H449" s="52" t="e">
        <f t="shared" si="72"/>
        <v>#DIV/0!</v>
      </c>
    </row>
    <row r="450" spans="1:8" ht="16.5" customHeight="1" hidden="1">
      <c r="A450" s="111" t="s">
        <v>1071</v>
      </c>
      <c r="B450" s="112">
        <f t="shared" si="83"/>
        <v>0</v>
      </c>
      <c r="C450" s="112"/>
      <c r="D450" s="112"/>
      <c r="E450" s="112">
        <f t="shared" si="81"/>
        <v>0</v>
      </c>
      <c r="F450" s="112"/>
      <c r="G450" s="112"/>
      <c r="H450" s="52" t="e">
        <f t="shared" si="72"/>
        <v>#DIV/0!</v>
      </c>
    </row>
    <row r="451" spans="1:8" ht="16.5" customHeight="1" hidden="1">
      <c r="A451" s="111" t="s">
        <v>1072</v>
      </c>
      <c r="B451" s="112">
        <f t="shared" si="83"/>
        <v>0</v>
      </c>
      <c r="C451" s="232"/>
      <c r="D451" s="232"/>
      <c r="E451" s="112">
        <f t="shared" si="81"/>
        <v>0</v>
      </c>
      <c r="F451" s="232"/>
      <c r="G451" s="232"/>
      <c r="H451" s="52" t="e">
        <f t="shared" si="72"/>
        <v>#DIV/0!</v>
      </c>
    </row>
    <row r="452" spans="1:8" ht="16.5" customHeight="1" hidden="1">
      <c r="A452" s="111" t="s">
        <v>1073</v>
      </c>
      <c r="B452" s="112">
        <f t="shared" si="83"/>
        <v>0</v>
      </c>
      <c r="C452" s="232"/>
      <c r="D452" s="232"/>
      <c r="E452" s="112">
        <f t="shared" si="81"/>
        <v>0</v>
      </c>
      <c r="F452" s="232"/>
      <c r="G452" s="232"/>
      <c r="H452" s="52" t="e">
        <f t="shared" si="72"/>
        <v>#DIV/0!</v>
      </c>
    </row>
    <row r="453" spans="1:8" ht="16.5" customHeight="1" hidden="1">
      <c r="A453" s="111" t="s">
        <v>1074</v>
      </c>
      <c r="B453" s="112">
        <f t="shared" si="83"/>
        <v>0</v>
      </c>
      <c r="C453" s="232"/>
      <c r="D453" s="232"/>
      <c r="E453" s="112">
        <f t="shared" si="81"/>
        <v>0</v>
      </c>
      <c r="F453" s="232"/>
      <c r="G453" s="232"/>
      <c r="H453" s="52" t="e">
        <f aca="true" t="shared" si="84" ref="H453:H517">E453/B453*100-100</f>
        <v>#DIV/0!</v>
      </c>
    </row>
    <row r="454" spans="1:8" ht="19.5" customHeight="1">
      <c r="A454" s="109" t="s">
        <v>1412</v>
      </c>
      <c r="B454" s="110">
        <f aca="true" t="shared" si="85" ref="B454:G454">SUM(B455,B470,B478,B492,B499,B508,B489)</f>
        <v>2625</v>
      </c>
      <c r="C454" s="110">
        <f t="shared" si="85"/>
        <v>2419</v>
      </c>
      <c r="D454" s="110">
        <f t="shared" si="85"/>
        <v>206</v>
      </c>
      <c r="E454" s="110">
        <f t="shared" si="85"/>
        <v>3224</v>
      </c>
      <c r="F454" s="110">
        <f t="shared" si="85"/>
        <v>2486</v>
      </c>
      <c r="G454" s="110">
        <f t="shared" si="85"/>
        <v>738</v>
      </c>
      <c r="H454" s="52">
        <f t="shared" si="84"/>
        <v>22.819047619047623</v>
      </c>
    </row>
    <row r="455" spans="1:8" ht="19.5" customHeight="1">
      <c r="A455" s="109" t="s">
        <v>1413</v>
      </c>
      <c r="B455" s="110">
        <f aca="true" t="shared" si="86" ref="B455:G455">SUM(B456:B469)</f>
        <v>1514</v>
      </c>
      <c r="C455" s="110">
        <f t="shared" si="86"/>
        <v>1308</v>
      </c>
      <c r="D455" s="110">
        <f t="shared" si="86"/>
        <v>206</v>
      </c>
      <c r="E455" s="110">
        <f t="shared" si="86"/>
        <v>1758</v>
      </c>
      <c r="F455" s="110">
        <f t="shared" si="86"/>
        <v>1379</v>
      </c>
      <c r="G455" s="110">
        <f t="shared" si="86"/>
        <v>379</v>
      </c>
      <c r="H455" s="52">
        <f t="shared" si="84"/>
        <v>16.11624834874506</v>
      </c>
    </row>
    <row r="456" spans="1:8" ht="19.5" customHeight="1">
      <c r="A456" s="111" t="s">
        <v>801</v>
      </c>
      <c r="B456" s="112">
        <f aca="true" t="shared" si="87" ref="B456:B469">C456+D456</f>
        <v>506</v>
      </c>
      <c r="C456" s="112">
        <f>105+401</f>
        <v>506</v>
      </c>
      <c r="D456" s="112"/>
      <c r="E456" s="112">
        <f t="shared" si="81"/>
        <v>619</v>
      </c>
      <c r="F456" s="112">
        <v>619</v>
      </c>
      <c r="G456" s="112"/>
      <c r="H456" s="52">
        <f t="shared" si="84"/>
        <v>22.332015810276687</v>
      </c>
    </row>
    <row r="457" spans="1:8" ht="16.5" customHeight="1" hidden="1">
      <c r="A457" s="111" t="s">
        <v>802</v>
      </c>
      <c r="B457" s="112">
        <f t="shared" si="87"/>
        <v>0</v>
      </c>
      <c r="C457" s="232"/>
      <c r="D457" s="232"/>
      <c r="E457" s="112">
        <f t="shared" si="81"/>
        <v>0</v>
      </c>
      <c r="F457" s="232"/>
      <c r="G457" s="232"/>
      <c r="H457" s="52" t="e">
        <f t="shared" si="84"/>
        <v>#DIV/0!</v>
      </c>
    </row>
    <row r="458" spans="1:8" s="309" customFormat="1" ht="16.5" customHeight="1" hidden="1">
      <c r="A458" s="307" t="s">
        <v>803</v>
      </c>
      <c r="B458" s="257">
        <f t="shared" si="87"/>
        <v>0</v>
      </c>
      <c r="C458" s="310"/>
      <c r="D458" s="310"/>
      <c r="E458" s="257">
        <f t="shared" si="81"/>
        <v>0</v>
      </c>
      <c r="F458" s="310"/>
      <c r="G458" s="310"/>
      <c r="H458" s="308"/>
    </row>
    <row r="459" spans="1:8" ht="19.5" customHeight="1">
      <c r="A459" s="111" t="s">
        <v>1075</v>
      </c>
      <c r="B459" s="112">
        <f t="shared" si="87"/>
        <v>69</v>
      </c>
      <c r="C459" s="112">
        <v>69</v>
      </c>
      <c r="D459" s="112"/>
      <c r="E459" s="112">
        <f t="shared" si="81"/>
        <v>67</v>
      </c>
      <c r="F459" s="112">
        <v>67</v>
      </c>
      <c r="G459" s="112"/>
      <c r="H459" s="52">
        <f t="shared" si="84"/>
        <v>-2.898550724637687</v>
      </c>
    </row>
    <row r="460" spans="1:8" ht="16.5" customHeight="1" hidden="1">
      <c r="A460" s="111" t="s">
        <v>1076</v>
      </c>
      <c r="B460" s="112">
        <f t="shared" si="87"/>
        <v>0</v>
      </c>
      <c r="C460" s="232"/>
      <c r="D460" s="232"/>
      <c r="E460" s="112">
        <f t="shared" si="81"/>
        <v>0</v>
      </c>
      <c r="F460" s="232"/>
      <c r="G460" s="232"/>
      <c r="H460" s="52" t="e">
        <f t="shared" si="84"/>
        <v>#DIV/0!</v>
      </c>
    </row>
    <row r="461" spans="1:8" ht="16.5" customHeight="1" hidden="1">
      <c r="A461" s="111" t="s">
        <v>1077</v>
      </c>
      <c r="B461" s="112">
        <f t="shared" si="87"/>
        <v>0</v>
      </c>
      <c r="C461" s="232"/>
      <c r="D461" s="232"/>
      <c r="E461" s="112">
        <f t="shared" si="81"/>
        <v>0</v>
      </c>
      <c r="F461" s="232"/>
      <c r="G461" s="232"/>
      <c r="H461" s="52" t="e">
        <f t="shared" si="84"/>
        <v>#DIV/0!</v>
      </c>
    </row>
    <row r="462" spans="1:8" ht="19.5" customHeight="1">
      <c r="A462" s="111" t="s">
        <v>1078</v>
      </c>
      <c r="B462" s="112">
        <f t="shared" si="87"/>
        <v>290</v>
      </c>
      <c r="C462" s="112">
        <v>290</v>
      </c>
      <c r="D462" s="112"/>
      <c r="E462" s="112">
        <f t="shared" si="81"/>
        <v>321</v>
      </c>
      <c r="F462" s="112">
        <v>321</v>
      </c>
      <c r="G462" s="112"/>
      <c r="H462" s="52">
        <f t="shared" si="84"/>
        <v>10.689655172413808</v>
      </c>
    </row>
    <row r="463" spans="1:8" ht="16.5" customHeight="1" hidden="1">
      <c r="A463" s="111" t="s">
        <v>1079</v>
      </c>
      <c r="B463" s="112">
        <f t="shared" si="87"/>
        <v>0</v>
      </c>
      <c r="C463" s="232"/>
      <c r="D463" s="232"/>
      <c r="E463" s="112">
        <f t="shared" si="81"/>
        <v>0</v>
      </c>
      <c r="F463" s="232"/>
      <c r="G463" s="232"/>
      <c r="H463" s="52" t="e">
        <f t="shared" si="84"/>
        <v>#DIV/0!</v>
      </c>
    </row>
    <row r="464" spans="1:8" ht="19.5" customHeight="1">
      <c r="A464" s="111" t="s">
        <v>1080</v>
      </c>
      <c r="B464" s="112">
        <f t="shared" si="87"/>
        <v>64</v>
      </c>
      <c r="C464" s="112">
        <v>64</v>
      </c>
      <c r="D464" s="112"/>
      <c r="E464" s="112">
        <f t="shared" si="81"/>
        <v>66</v>
      </c>
      <c r="F464" s="112">
        <v>66</v>
      </c>
      <c r="G464" s="112"/>
      <c r="H464" s="52">
        <f t="shared" si="84"/>
        <v>3.125</v>
      </c>
    </row>
    <row r="465" spans="1:8" ht="16.5" customHeight="1" hidden="1">
      <c r="A465" s="111" t="s">
        <v>1081</v>
      </c>
      <c r="B465" s="112">
        <f t="shared" si="87"/>
        <v>0</v>
      </c>
      <c r="C465" s="232"/>
      <c r="D465" s="232"/>
      <c r="E465" s="112">
        <f t="shared" si="81"/>
        <v>0</v>
      </c>
      <c r="F465" s="232"/>
      <c r="G465" s="232"/>
      <c r="H465" s="52" t="e">
        <f t="shared" si="84"/>
        <v>#DIV/0!</v>
      </c>
    </row>
    <row r="466" spans="1:8" ht="16.5" customHeight="1" hidden="1">
      <c r="A466" s="111" t="s">
        <v>1082</v>
      </c>
      <c r="B466" s="112">
        <f t="shared" si="87"/>
        <v>0</v>
      </c>
      <c r="C466" s="112"/>
      <c r="D466" s="112"/>
      <c r="E466" s="112">
        <f t="shared" si="81"/>
        <v>0</v>
      </c>
      <c r="F466" s="112"/>
      <c r="G466" s="112"/>
      <c r="H466" s="52" t="e">
        <f t="shared" si="84"/>
        <v>#DIV/0!</v>
      </c>
    </row>
    <row r="467" spans="1:8" ht="19.5" customHeight="1">
      <c r="A467" s="109" t="s">
        <v>1414</v>
      </c>
      <c r="B467" s="112">
        <f t="shared" si="87"/>
        <v>58</v>
      </c>
      <c r="C467" s="112">
        <v>58</v>
      </c>
      <c r="D467" s="112"/>
      <c r="E467" s="112">
        <f t="shared" si="81"/>
        <v>66</v>
      </c>
      <c r="F467" s="112">
        <v>66</v>
      </c>
      <c r="G467" s="112"/>
      <c r="H467" s="52">
        <f t="shared" si="84"/>
        <v>13.793103448275872</v>
      </c>
    </row>
    <row r="468" spans="1:8" ht="19.5" customHeight="1">
      <c r="A468" s="109" t="s">
        <v>1415</v>
      </c>
      <c r="B468" s="112">
        <f t="shared" si="87"/>
        <v>301</v>
      </c>
      <c r="C468" s="112">
        <f>200+101</f>
        <v>301</v>
      </c>
      <c r="D468" s="112"/>
      <c r="E468" s="112">
        <f t="shared" si="81"/>
        <v>340</v>
      </c>
      <c r="F468" s="112">
        <v>220</v>
      </c>
      <c r="G468" s="112">
        <v>120</v>
      </c>
      <c r="H468" s="52">
        <f t="shared" si="84"/>
        <v>12.956810631229246</v>
      </c>
    </row>
    <row r="469" spans="1:8" ht="19.5" customHeight="1">
      <c r="A469" s="261" t="s">
        <v>1450</v>
      </c>
      <c r="B469" s="112">
        <f t="shared" si="87"/>
        <v>226</v>
      </c>
      <c r="C469" s="112">
        <v>20</v>
      </c>
      <c r="D469" s="112">
        <v>206</v>
      </c>
      <c r="E469" s="112">
        <f t="shared" si="81"/>
        <v>279</v>
      </c>
      <c r="F469" s="112">
        <v>20</v>
      </c>
      <c r="G469" s="112">
        <v>259</v>
      </c>
      <c r="H469" s="52">
        <f t="shared" si="84"/>
        <v>23.45132743362832</v>
      </c>
    </row>
    <row r="470" spans="1:8" ht="19.5" customHeight="1">
      <c r="A470" s="111" t="s">
        <v>1083</v>
      </c>
      <c r="B470" s="110">
        <f aca="true" t="shared" si="88" ref="B470:G470">SUM(B471:B477)</f>
        <v>84</v>
      </c>
      <c r="C470" s="110">
        <f t="shared" si="88"/>
        <v>84</v>
      </c>
      <c r="D470" s="110">
        <f t="shared" si="88"/>
        <v>0</v>
      </c>
      <c r="E470" s="110">
        <f t="shared" si="88"/>
        <v>301</v>
      </c>
      <c r="F470" s="110">
        <f t="shared" si="88"/>
        <v>85</v>
      </c>
      <c r="G470" s="110">
        <f t="shared" si="88"/>
        <v>216</v>
      </c>
      <c r="H470" s="52">
        <f t="shared" si="84"/>
        <v>258.33333333333337</v>
      </c>
    </row>
    <row r="471" spans="1:8" ht="16.5" customHeight="1" hidden="1">
      <c r="A471" s="111" t="s">
        <v>801</v>
      </c>
      <c r="B471" s="112">
        <f aca="true" t="shared" si="89" ref="B471:B477">C471+D471</f>
        <v>0</v>
      </c>
      <c r="C471" s="232"/>
      <c r="D471" s="232"/>
      <c r="E471" s="112">
        <f t="shared" si="81"/>
        <v>0</v>
      </c>
      <c r="F471" s="232"/>
      <c r="G471" s="232"/>
      <c r="H471" s="52" t="e">
        <f t="shared" si="84"/>
        <v>#DIV/0!</v>
      </c>
    </row>
    <row r="472" spans="1:8" ht="16.5" customHeight="1" hidden="1">
      <c r="A472" s="111" t="s">
        <v>802</v>
      </c>
      <c r="B472" s="112">
        <f t="shared" si="89"/>
        <v>0</v>
      </c>
      <c r="C472" s="232"/>
      <c r="D472" s="232"/>
      <c r="E472" s="112">
        <f t="shared" si="81"/>
        <v>0</v>
      </c>
      <c r="F472" s="232"/>
      <c r="G472" s="232"/>
      <c r="H472" s="52" t="e">
        <f t="shared" si="84"/>
        <v>#DIV/0!</v>
      </c>
    </row>
    <row r="473" spans="1:8" ht="16.5" customHeight="1" hidden="1">
      <c r="A473" s="111" t="s">
        <v>803</v>
      </c>
      <c r="B473" s="112">
        <f t="shared" si="89"/>
        <v>0</v>
      </c>
      <c r="C473" s="232"/>
      <c r="D473" s="232"/>
      <c r="E473" s="112">
        <f t="shared" si="81"/>
        <v>0</v>
      </c>
      <c r="F473" s="232"/>
      <c r="G473" s="232"/>
      <c r="H473" s="52" t="e">
        <f t="shared" si="84"/>
        <v>#DIV/0!</v>
      </c>
    </row>
    <row r="474" spans="1:8" ht="16.5" customHeight="1">
      <c r="A474" s="111" t="s">
        <v>1084</v>
      </c>
      <c r="B474" s="112">
        <f t="shared" si="89"/>
        <v>0</v>
      </c>
      <c r="C474" s="112"/>
      <c r="D474" s="112"/>
      <c r="E474" s="112">
        <f t="shared" si="81"/>
        <v>216</v>
      </c>
      <c r="F474" s="112"/>
      <c r="G474" s="112">
        <v>216</v>
      </c>
      <c r="H474" s="52"/>
    </row>
    <row r="475" spans="1:8" ht="19.5" customHeight="1">
      <c r="A475" s="111" t="s">
        <v>1085</v>
      </c>
      <c r="B475" s="112">
        <f t="shared" si="89"/>
        <v>84</v>
      </c>
      <c r="C475" s="112">
        <v>84</v>
      </c>
      <c r="D475" s="112"/>
      <c r="E475" s="112">
        <f t="shared" si="81"/>
        <v>85</v>
      </c>
      <c r="F475" s="112">
        <v>85</v>
      </c>
      <c r="G475" s="112"/>
      <c r="H475" s="52">
        <f t="shared" si="84"/>
        <v>1.1904761904761898</v>
      </c>
    </row>
    <row r="476" spans="1:8" ht="16.5" customHeight="1" hidden="1">
      <c r="A476" s="111" t="s">
        <v>1086</v>
      </c>
      <c r="B476" s="112">
        <f t="shared" si="89"/>
        <v>0</v>
      </c>
      <c r="C476" s="232"/>
      <c r="D476" s="232"/>
      <c r="E476" s="112">
        <f t="shared" si="81"/>
        <v>0</v>
      </c>
      <c r="F476" s="232"/>
      <c r="G476" s="232"/>
      <c r="H476" s="52" t="e">
        <f t="shared" si="84"/>
        <v>#DIV/0!</v>
      </c>
    </row>
    <row r="477" spans="1:8" ht="16.5" customHeight="1" hidden="1">
      <c r="A477" s="111" t="s">
        <v>1087</v>
      </c>
      <c r="B477" s="112">
        <f t="shared" si="89"/>
        <v>0</v>
      </c>
      <c r="C477" s="232"/>
      <c r="D477" s="232"/>
      <c r="E477" s="112">
        <f t="shared" si="81"/>
        <v>0</v>
      </c>
      <c r="F477" s="232"/>
      <c r="G477" s="232"/>
      <c r="H477" s="52" t="e">
        <f t="shared" si="84"/>
        <v>#DIV/0!</v>
      </c>
    </row>
    <row r="478" spans="1:8" ht="19.5" customHeight="1">
      <c r="A478" s="111" t="s">
        <v>1088</v>
      </c>
      <c r="B478" s="110">
        <f aca="true" t="shared" si="90" ref="B478:G478">SUM(B479:B488)</f>
        <v>138</v>
      </c>
      <c r="C478" s="110">
        <f t="shared" si="90"/>
        <v>138</v>
      </c>
      <c r="D478" s="110">
        <f t="shared" si="90"/>
        <v>0</v>
      </c>
      <c r="E478" s="110">
        <f t="shared" si="90"/>
        <v>150</v>
      </c>
      <c r="F478" s="110">
        <f t="shared" si="90"/>
        <v>138</v>
      </c>
      <c r="G478" s="110">
        <f t="shared" si="90"/>
        <v>12</v>
      </c>
      <c r="H478" s="52">
        <f t="shared" si="84"/>
        <v>8.695652173913032</v>
      </c>
    </row>
    <row r="479" spans="1:8" ht="16.5" customHeight="1" hidden="1">
      <c r="A479" s="111" t="s">
        <v>801</v>
      </c>
      <c r="B479" s="112">
        <f aca="true" t="shared" si="91" ref="B479:B490">C479+D479</f>
        <v>0</v>
      </c>
      <c r="C479" s="112"/>
      <c r="D479" s="112"/>
      <c r="E479" s="112">
        <f t="shared" si="81"/>
        <v>0</v>
      </c>
      <c r="F479" s="112"/>
      <c r="G479" s="112"/>
      <c r="H479" s="52" t="e">
        <f t="shared" si="84"/>
        <v>#DIV/0!</v>
      </c>
    </row>
    <row r="480" spans="1:8" ht="16.5" customHeight="1" hidden="1">
      <c r="A480" s="111" t="s">
        <v>802</v>
      </c>
      <c r="B480" s="112">
        <f t="shared" si="91"/>
        <v>0</v>
      </c>
      <c r="C480" s="232"/>
      <c r="D480" s="232"/>
      <c r="E480" s="112">
        <f t="shared" si="81"/>
        <v>0</v>
      </c>
      <c r="F480" s="232"/>
      <c r="G480" s="232"/>
      <c r="H480" s="52" t="e">
        <f t="shared" si="84"/>
        <v>#DIV/0!</v>
      </c>
    </row>
    <row r="481" spans="1:8" ht="16.5" customHeight="1" hidden="1">
      <c r="A481" s="111" t="s">
        <v>803</v>
      </c>
      <c r="B481" s="112">
        <f t="shared" si="91"/>
        <v>0</v>
      </c>
      <c r="C481" s="232"/>
      <c r="D481" s="232"/>
      <c r="E481" s="112">
        <f t="shared" si="81"/>
        <v>0</v>
      </c>
      <c r="F481" s="232"/>
      <c r="G481" s="232"/>
      <c r="H481" s="52" t="e">
        <f t="shared" si="84"/>
        <v>#DIV/0!</v>
      </c>
    </row>
    <row r="482" spans="1:8" ht="16.5" customHeight="1" hidden="1">
      <c r="A482" s="111" t="s">
        <v>1089</v>
      </c>
      <c r="B482" s="112">
        <f t="shared" si="91"/>
        <v>0</v>
      </c>
      <c r="C482" s="232"/>
      <c r="D482" s="232"/>
      <c r="E482" s="112">
        <f t="shared" si="81"/>
        <v>0</v>
      </c>
      <c r="F482" s="232"/>
      <c r="G482" s="232"/>
      <c r="H482" s="52" t="e">
        <f t="shared" si="84"/>
        <v>#DIV/0!</v>
      </c>
    </row>
    <row r="483" spans="1:8" ht="16.5" customHeight="1" hidden="1">
      <c r="A483" s="111" t="s">
        <v>1090</v>
      </c>
      <c r="B483" s="112">
        <f t="shared" si="91"/>
        <v>0</v>
      </c>
      <c r="C483" s="232"/>
      <c r="D483" s="232"/>
      <c r="E483" s="112">
        <f t="shared" si="81"/>
        <v>0</v>
      </c>
      <c r="F483" s="232"/>
      <c r="G483" s="232"/>
      <c r="H483" s="52" t="e">
        <f t="shared" si="84"/>
        <v>#DIV/0!</v>
      </c>
    </row>
    <row r="484" spans="1:8" ht="16.5" customHeight="1" hidden="1">
      <c r="A484" s="111" t="s">
        <v>1091</v>
      </c>
      <c r="B484" s="112">
        <f t="shared" si="91"/>
        <v>0</v>
      </c>
      <c r="C484" s="232"/>
      <c r="D484" s="232"/>
      <c r="E484" s="112">
        <f t="shared" si="81"/>
        <v>0</v>
      </c>
      <c r="F484" s="232"/>
      <c r="G484" s="232"/>
      <c r="H484" s="52" t="e">
        <f t="shared" si="84"/>
        <v>#DIV/0!</v>
      </c>
    </row>
    <row r="485" spans="1:8" ht="19.5" customHeight="1">
      <c r="A485" s="111" t="s">
        <v>1092</v>
      </c>
      <c r="B485" s="112">
        <f t="shared" si="91"/>
        <v>80</v>
      </c>
      <c r="C485" s="112">
        <v>80</v>
      </c>
      <c r="D485" s="112"/>
      <c r="E485" s="112">
        <f t="shared" si="81"/>
        <v>70</v>
      </c>
      <c r="F485" s="112">
        <v>70</v>
      </c>
      <c r="G485" s="112"/>
      <c r="H485" s="52">
        <f t="shared" si="84"/>
        <v>-12.5</v>
      </c>
    </row>
    <row r="486" spans="1:8" ht="19.5" customHeight="1">
      <c r="A486" s="111" t="s">
        <v>1093</v>
      </c>
      <c r="B486" s="112">
        <f t="shared" si="91"/>
        <v>58</v>
      </c>
      <c r="C486" s="112">
        <v>58</v>
      </c>
      <c r="D486" s="112"/>
      <c r="E486" s="112">
        <f t="shared" si="81"/>
        <v>68</v>
      </c>
      <c r="F486" s="112">
        <v>68</v>
      </c>
      <c r="G486" s="112"/>
      <c r="H486" s="52">
        <f t="shared" si="84"/>
        <v>17.24137931034481</v>
      </c>
    </row>
    <row r="487" spans="1:8" ht="16.5" customHeight="1" hidden="1">
      <c r="A487" s="111" t="s">
        <v>1094</v>
      </c>
      <c r="B487" s="112">
        <f t="shared" si="91"/>
        <v>0</v>
      </c>
      <c r="C487" s="232"/>
      <c r="D487" s="232"/>
      <c r="E487" s="112">
        <f t="shared" si="81"/>
        <v>0</v>
      </c>
      <c r="F487" s="232"/>
      <c r="G487" s="232"/>
      <c r="H487" s="52" t="e">
        <f t="shared" si="84"/>
        <v>#DIV/0!</v>
      </c>
    </row>
    <row r="488" spans="1:8" ht="16.5" customHeight="1">
      <c r="A488" s="111" t="s">
        <v>1095</v>
      </c>
      <c r="B488" s="112">
        <f t="shared" si="91"/>
        <v>0</v>
      </c>
      <c r="C488" s="112"/>
      <c r="D488" s="112"/>
      <c r="E488" s="112">
        <f t="shared" si="81"/>
        <v>12</v>
      </c>
      <c r="F488" s="112"/>
      <c r="G488" s="112">
        <v>12</v>
      </c>
      <c r="H488" s="52"/>
    </row>
    <row r="489" spans="1:8" ht="16.5" customHeight="1">
      <c r="A489" s="109" t="s">
        <v>1416</v>
      </c>
      <c r="B489" s="112">
        <f t="shared" si="91"/>
        <v>50</v>
      </c>
      <c r="C489" s="112">
        <f>C490</f>
        <v>50</v>
      </c>
      <c r="D489" s="112"/>
      <c r="E489" s="112">
        <f t="shared" si="81"/>
        <v>167</v>
      </c>
      <c r="F489" s="112">
        <f>F490+F491</f>
        <v>56</v>
      </c>
      <c r="G489" s="112">
        <f>G490+G491</f>
        <v>111</v>
      </c>
      <c r="H489" s="52">
        <f t="shared" si="84"/>
        <v>234</v>
      </c>
    </row>
    <row r="490" spans="1:8" ht="16.5" customHeight="1">
      <c r="A490" s="109" t="s">
        <v>1417</v>
      </c>
      <c r="B490" s="112">
        <f t="shared" si="91"/>
        <v>50</v>
      </c>
      <c r="C490" s="112">
        <v>50</v>
      </c>
      <c r="D490" s="112"/>
      <c r="E490" s="112">
        <f t="shared" si="81"/>
        <v>56</v>
      </c>
      <c r="F490" s="112">
        <v>56</v>
      </c>
      <c r="G490" s="112"/>
      <c r="H490" s="52">
        <f t="shared" si="84"/>
        <v>12.000000000000014</v>
      </c>
    </row>
    <row r="491" spans="1:8" ht="16.5" customHeight="1">
      <c r="A491" s="261" t="s">
        <v>1465</v>
      </c>
      <c r="B491" s="112"/>
      <c r="C491" s="112"/>
      <c r="D491" s="112"/>
      <c r="E491" s="112">
        <f t="shared" si="81"/>
        <v>111</v>
      </c>
      <c r="F491" s="112"/>
      <c r="G491" s="112">
        <v>111</v>
      </c>
      <c r="H491" s="52"/>
    </row>
    <row r="492" spans="1:8" ht="19.5" customHeight="1">
      <c r="A492" s="111" t="s">
        <v>1096</v>
      </c>
      <c r="B492" s="110">
        <f aca="true" t="shared" si="92" ref="B492:G492">SUM(B493:B498)</f>
        <v>249</v>
      </c>
      <c r="C492" s="110">
        <f t="shared" si="92"/>
        <v>249</v>
      </c>
      <c r="D492" s="110">
        <f t="shared" si="92"/>
        <v>0</v>
      </c>
      <c r="E492" s="110">
        <f t="shared" si="92"/>
        <v>250</v>
      </c>
      <c r="F492" s="110">
        <f t="shared" si="92"/>
        <v>250</v>
      </c>
      <c r="G492" s="110">
        <f t="shared" si="92"/>
        <v>0</v>
      </c>
      <c r="H492" s="52">
        <f t="shared" si="84"/>
        <v>0.40160642570282334</v>
      </c>
    </row>
    <row r="493" spans="1:8" ht="16.5" customHeight="1" hidden="1">
      <c r="A493" s="111" t="s">
        <v>801</v>
      </c>
      <c r="B493" s="112">
        <f aca="true" t="shared" si="93" ref="B493:B507">C493+D493</f>
        <v>0</v>
      </c>
      <c r="C493" s="232"/>
      <c r="D493" s="232"/>
      <c r="E493" s="112">
        <f t="shared" si="81"/>
        <v>0</v>
      </c>
      <c r="F493" s="232"/>
      <c r="G493" s="232"/>
      <c r="H493" s="52" t="e">
        <f t="shared" si="84"/>
        <v>#DIV/0!</v>
      </c>
    </row>
    <row r="494" spans="1:8" ht="16.5" customHeight="1" hidden="1">
      <c r="A494" s="111" t="s">
        <v>802</v>
      </c>
      <c r="B494" s="112">
        <f t="shared" si="93"/>
        <v>0</v>
      </c>
      <c r="C494" s="232"/>
      <c r="D494" s="232"/>
      <c r="E494" s="112">
        <f t="shared" si="81"/>
        <v>0</v>
      </c>
      <c r="F494" s="232"/>
      <c r="G494" s="232"/>
      <c r="H494" s="52" t="e">
        <f t="shared" si="84"/>
        <v>#DIV/0!</v>
      </c>
    </row>
    <row r="495" spans="1:8" ht="16.5" customHeight="1" hidden="1">
      <c r="A495" s="111" t="s">
        <v>803</v>
      </c>
      <c r="B495" s="112">
        <f t="shared" si="93"/>
        <v>0</v>
      </c>
      <c r="C495" s="232"/>
      <c r="D495" s="232"/>
      <c r="E495" s="112">
        <f t="shared" si="81"/>
        <v>0</v>
      </c>
      <c r="F495" s="232"/>
      <c r="G495" s="232"/>
      <c r="H495" s="52" t="e">
        <f t="shared" si="84"/>
        <v>#DIV/0!</v>
      </c>
    </row>
    <row r="496" spans="1:8" ht="16.5" customHeight="1" hidden="1">
      <c r="A496" s="111" t="s">
        <v>1097</v>
      </c>
      <c r="B496" s="112">
        <f t="shared" si="93"/>
        <v>0</v>
      </c>
      <c r="C496" s="112"/>
      <c r="D496" s="112"/>
      <c r="E496" s="112">
        <f t="shared" si="81"/>
        <v>0</v>
      </c>
      <c r="F496" s="112"/>
      <c r="G496" s="112"/>
      <c r="H496" s="52" t="e">
        <f t="shared" si="84"/>
        <v>#DIV/0!</v>
      </c>
    </row>
    <row r="497" spans="1:8" ht="19.5" customHeight="1">
      <c r="A497" s="261" t="s">
        <v>1418</v>
      </c>
      <c r="B497" s="112">
        <f t="shared" si="93"/>
        <v>249</v>
      </c>
      <c r="C497" s="112">
        <v>249</v>
      </c>
      <c r="D497" s="112"/>
      <c r="E497" s="112">
        <f t="shared" si="81"/>
        <v>250</v>
      </c>
      <c r="F497" s="112">
        <v>250</v>
      </c>
      <c r="G497" s="112"/>
      <c r="H497" s="52">
        <f t="shared" si="84"/>
        <v>0.40160642570282334</v>
      </c>
    </row>
    <row r="498" spans="1:8" ht="16.5" customHeight="1" hidden="1">
      <c r="A498" s="111" t="s">
        <v>1098</v>
      </c>
      <c r="B498" s="112">
        <f t="shared" si="93"/>
        <v>0</v>
      </c>
      <c r="C498" s="112"/>
      <c r="D498" s="112"/>
      <c r="E498" s="112">
        <f aca="true" t="shared" si="94" ref="E498:E561">F498+G498</f>
        <v>0</v>
      </c>
      <c r="F498" s="112"/>
      <c r="G498" s="112"/>
      <c r="H498" s="52" t="e">
        <f t="shared" si="84"/>
        <v>#DIV/0!</v>
      </c>
    </row>
    <row r="499" spans="1:8" ht="16.5" customHeight="1" hidden="1">
      <c r="A499" s="111" t="s">
        <v>1099</v>
      </c>
      <c r="B499" s="112">
        <f t="shared" si="93"/>
        <v>0</v>
      </c>
      <c r="C499" s="110"/>
      <c r="D499" s="110"/>
      <c r="E499" s="112">
        <f t="shared" si="94"/>
        <v>0</v>
      </c>
      <c r="F499" s="110"/>
      <c r="G499" s="110"/>
      <c r="H499" s="52" t="e">
        <f t="shared" si="84"/>
        <v>#DIV/0!</v>
      </c>
    </row>
    <row r="500" spans="1:8" ht="16.5" customHeight="1" hidden="1">
      <c r="A500" s="111" t="s">
        <v>801</v>
      </c>
      <c r="B500" s="112">
        <f t="shared" si="93"/>
        <v>0</v>
      </c>
      <c r="C500" s="112"/>
      <c r="D500" s="112"/>
      <c r="E500" s="112">
        <f t="shared" si="94"/>
        <v>0</v>
      </c>
      <c r="F500" s="112"/>
      <c r="G500" s="112"/>
      <c r="H500" s="52" t="e">
        <f t="shared" si="84"/>
        <v>#DIV/0!</v>
      </c>
    </row>
    <row r="501" spans="1:8" ht="16.5" customHeight="1" hidden="1">
      <c r="A501" s="111" t="s">
        <v>802</v>
      </c>
      <c r="B501" s="112">
        <f t="shared" si="93"/>
        <v>0</v>
      </c>
      <c r="C501" s="232"/>
      <c r="D501" s="232"/>
      <c r="E501" s="112">
        <f t="shared" si="94"/>
        <v>0</v>
      </c>
      <c r="F501" s="232"/>
      <c r="G501" s="232"/>
      <c r="H501" s="52" t="e">
        <f t="shared" si="84"/>
        <v>#DIV/0!</v>
      </c>
    </row>
    <row r="502" spans="1:8" ht="16.5" customHeight="1" hidden="1">
      <c r="A502" s="111" t="s">
        <v>803</v>
      </c>
      <c r="B502" s="112">
        <f t="shared" si="93"/>
        <v>0</v>
      </c>
      <c r="C502" s="232"/>
      <c r="D502" s="232"/>
      <c r="E502" s="112">
        <f t="shared" si="94"/>
        <v>0</v>
      </c>
      <c r="F502" s="232"/>
      <c r="G502" s="232"/>
      <c r="H502" s="52" t="e">
        <f t="shared" si="84"/>
        <v>#DIV/0!</v>
      </c>
    </row>
    <row r="503" spans="1:8" ht="16.5" customHeight="1" hidden="1">
      <c r="A503" s="111" t="s">
        <v>1100</v>
      </c>
      <c r="B503" s="112">
        <f t="shared" si="93"/>
        <v>0</v>
      </c>
      <c r="C503" s="232"/>
      <c r="D503" s="232"/>
      <c r="E503" s="112">
        <f t="shared" si="94"/>
        <v>0</v>
      </c>
      <c r="F503" s="232"/>
      <c r="G503" s="232"/>
      <c r="H503" s="52" t="e">
        <f t="shared" si="84"/>
        <v>#DIV/0!</v>
      </c>
    </row>
    <row r="504" spans="1:8" ht="16.5" customHeight="1" hidden="1">
      <c r="A504" s="111" t="s">
        <v>1101</v>
      </c>
      <c r="B504" s="112">
        <f t="shared" si="93"/>
        <v>0</v>
      </c>
      <c r="C504" s="232"/>
      <c r="D504" s="232"/>
      <c r="E504" s="112">
        <f t="shared" si="94"/>
        <v>0</v>
      </c>
      <c r="F504" s="232"/>
      <c r="G504" s="232"/>
      <c r="H504" s="52" t="e">
        <f t="shared" si="84"/>
        <v>#DIV/0!</v>
      </c>
    </row>
    <row r="505" spans="1:8" ht="16.5" customHeight="1" hidden="1">
      <c r="A505" s="111" t="s">
        <v>1102</v>
      </c>
      <c r="B505" s="112">
        <f t="shared" si="93"/>
        <v>0</v>
      </c>
      <c r="C505" s="232"/>
      <c r="D505" s="232"/>
      <c r="E505" s="112">
        <f t="shared" si="94"/>
        <v>0</v>
      </c>
      <c r="F505" s="232"/>
      <c r="G505" s="232"/>
      <c r="H505" s="52" t="e">
        <f t="shared" si="84"/>
        <v>#DIV/0!</v>
      </c>
    </row>
    <row r="506" spans="1:8" ht="16.5" customHeight="1" hidden="1">
      <c r="A506" s="111" t="s">
        <v>1103</v>
      </c>
      <c r="B506" s="112">
        <f t="shared" si="93"/>
        <v>0</v>
      </c>
      <c r="C506" s="232"/>
      <c r="D506" s="232"/>
      <c r="E506" s="112">
        <f t="shared" si="94"/>
        <v>0</v>
      </c>
      <c r="F506" s="232"/>
      <c r="G506" s="232"/>
      <c r="H506" s="52" t="e">
        <f t="shared" si="84"/>
        <v>#DIV/0!</v>
      </c>
    </row>
    <row r="507" spans="1:8" ht="16.5" customHeight="1" hidden="1">
      <c r="A507" s="111" t="s">
        <v>1104</v>
      </c>
      <c r="B507" s="112">
        <f t="shared" si="93"/>
        <v>0</v>
      </c>
      <c r="C507" s="232"/>
      <c r="D507" s="232"/>
      <c r="E507" s="112">
        <f t="shared" si="94"/>
        <v>0</v>
      </c>
      <c r="F507" s="232"/>
      <c r="G507" s="232"/>
      <c r="H507" s="52" t="e">
        <f t="shared" si="84"/>
        <v>#DIV/0!</v>
      </c>
    </row>
    <row r="508" spans="1:8" ht="19.5" customHeight="1">
      <c r="A508" s="111" t="s">
        <v>1105</v>
      </c>
      <c r="B508" s="110">
        <f aca="true" t="shared" si="95" ref="B508:G508">SUM(B509:B511)</f>
        <v>590</v>
      </c>
      <c r="C508" s="110">
        <f t="shared" si="95"/>
        <v>590</v>
      </c>
      <c r="D508" s="110">
        <f t="shared" si="95"/>
        <v>0</v>
      </c>
      <c r="E508" s="110">
        <f t="shared" si="95"/>
        <v>598</v>
      </c>
      <c r="F508" s="110">
        <f t="shared" si="95"/>
        <v>578</v>
      </c>
      <c r="G508" s="110">
        <f t="shared" si="95"/>
        <v>20</v>
      </c>
      <c r="H508" s="52">
        <f t="shared" si="84"/>
        <v>1.355932203389827</v>
      </c>
    </row>
    <row r="509" spans="1:8" ht="19.5" customHeight="1">
      <c r="A509" s="111" t="s">
        <v>1106</v>
      </c>
      <c r="B509" s="112">
        <f>C509+D509</f>
        <v>590</v>
      </c>
      <c r="C509" s="232">
        <v>590</v>
      </c>
      <c r="D509" s="232"/>
      <c r="E509" s="112">
        <f t="shared" si="94"/>
        <v>578</v>
      </c>
      <c r="F509" s="232">
        <v>578</v>
      </c>
      <c r="G509" s="232"/>
      <c r="H509" s="52">
        <f t="shared" si="84"/>
        <v>-2.0338983050847474</v>
      </c>
    </row>
    <row r="510" spans="1:8" ht="16.5" customHeight="1" hidden="1">
      <c r="A510" s="111" t="s">
        <v>1107</v>
      </c>
      <c r="B510" s="112">
        <f>C510+D510</f>
        <v>0</v>
      </c>
      <c r="C510" s="232"/>
      <c r="D510" s="232"/>
      <c r="E510" s="112">
        <f t="shared" si="94"/>
        <v>0</v>
      </c>
      <c r="F510" s="232"/>
      <c r="G510" s="232"/>
      <c r="H510" s="52" t="e">
        <f t="shared" si="84"/>
        <v>#DIV/0!</v>
      </c>
    </row>
    <row r="511" spans="1:8" ht="16.5" customHeight="1">
      <c r="A511" s="111" t="s">
        <v>1108</v>
      </c>
      <c r="B511" s="112">
        <f>C511+D511</f>
        <v>0</v>
      </c>
      <c r="C511" s="112"/>
      <c r="D511" s="112"/>
      <c r="E511" s="112">
        <f t="shared" si="94"/>
        <v>20</v>
      </c>
      <c r="F511" s="112"/>
      <c r="G511" s="112">
        <v>20</v>
      </c>
      <c r="H511" s="52"/>
    </row>
    <row r="512" spans="1:8" ht="19.5" customHeight="1">
      <c r="A512" s="109" t="s">
        <v>561</v>
      </c>
      <c r="B512" s="110">
        <f aca="true" t="shared" si="96" ref="B512:G512">SUM(B513,B527,B537,B545,B546,B554,B558,B573,B580,B586,B593,B602,B607,B612,B615,B618,B621,B624,B627,B630,B635)</f>
        <v>30053</v>
      </c>
      <c r="C512" s="110">
        <f t="shared" si="96"/>
        <v>19287</v>
      </c>
      <c r="D512" s="110">
        <f t="shared" si="96"/>
        <v>10766</v>
      </c>
      <c r="E512" s="110">
        <f t="shared" si="96"/>
        <v>44264</v>
      </c>
      <c r="F512" s="110">
        <f t="shared" si="96"/>
        <v>24359</v>
      </c>
      <c r="G512" s="110">
        <f t="shared" si="96"/>
        <v>19905</v>
      </c>
      <c r="H512" s="52">
        <f t="shared" si="84"/>
        <v>47.28646058629755</v>
      </c>
    </row>
    <row r="513" spans="1:8" ht="19.5" customHeight="1">
      <c r="A513" s="111" t="s">
        <v>1109</v>
      </c>
      <c r="B513" s="110">
        <f aca="true" t="shared" si="97" ref="B513:G513">SUM(B514:B526)</f>
        <v>388</v>
      </c>
      <c r="C513" s="110">
        <f t="shared" si="97"/>
        <v>388</v>
      </c>
      <c r="D513" s="110">
        <f t="shared" si="97"/>
        <v>0</v>
      </c>
      <c r="E513" s="110">
        <f t="shared" si="97"/>
        <v>435</v>
      </c>
      <c r="F513" s="110">
        <f t="shared" si="97"/>
        <v>405</v>
      </c>
      <c r="G513" s="110">
        <f t="shared" si="97"/>
        <v>30</v>
      </c>
      <c r="H513" s="52">
        <f t="shared" si="84"/>
        <v>12.113402061855666</v>
      </c>
    </row>
    <row r="514" spans="1:8" ht="19.5" customHeight="1">
      <c r="A514" s="111" t="s">
        <v>801</v>
      </c>
      <c r="B514" s="112">
        <f aca="true" t="shared" si="98" ref="B514:B526">C514+D514</f>
        <v>152</v>
      </c>
      <c r="C514" s="112">
        <v>152</v>
      </c>
      <c r="D514" s="112"/>
      <c r="E514" s="112">
        <f t="shared" si="94"/>
        <v>167</v>
      </c>
      <c r="F514" s="112">
        <v>167</v>
      </c>
      <c r="G514" s="112"/>
      <c r="H514" s="52">
        <f t="shared" si="84"/>
        <v>9.868421052631575</v>
      </c>
    </row>
    <row r="515" spans="1:8" ht="16.5" customHeight="1" hidden="1">
      <c r="A515" s="111" t="s">
        <v>802</v>
      </c>
      <c r="B515" s="112">
        <f t="shared" si="98"/>
        <v>0</v>
      </c>
      <c r="C515" s="232"/>
      <c r="D515" s="232"/>
      <c r="E515" s="112">
        <f t="shared" si="94"/>
        <v>0</v>
      </c>
      <c r="F515" s="232"/>
      <c r="G515" s="232"/>
      <c r="H515" s="52" t="e">
        <f t="shared" si="84"/>
        <v>#DIV/0!</v>
      </c>
    </row>
    <row r="516" spans="1:8" ht="16.5" customHeight="1" hidden="1">
      <c r="A516" s="111" t="s">
        <v>803</v>
      </c>
      <c r="B516" s="112">
        <f t="shared" si="98"/>
        <v>0</v>
      </c>
      <c r="C516" s="232"/>
      <c r="D516" s="232"/>
      <c r="E516" s="112">
        <f t="shared" si="94"/>
        <v>0</v>
      </c>
      <c r="F516" s="232"/>
      <c r="G516" s="232"/>
      <c r="H516" s="52" t="e">
        <f t="shared" si="84"/>
        <v>#DIV/0!</v>
      </c>
    </row>
    <row r="517" spans="1:8" ht="16.5" customHeight="1" hidden="1">
      <c r="A517" s="111" t="s">
        <v>1110</v>
      </c>
      <c r="B517" s="112">
        <f t="shared" si="98"/>
        <v>0</v>
      </c>
      <c r="C517" s="232"/>
      <c r="D517" s="232"/>
      <c r="E517" s="112">
        <f t="shared" si="94"/>
        <v>0</v>
      </c>
      <c r="F517" s="232"/>
      <c r="G517" s="232"/>
      <c r="H517" s="52" t="e">
        <f t="shared" si="84"/>
        <v>#DIV/0!</v>
      </c>
    </row>
    <row r="518" spans="1:8" ht="16.5" customHeight="1" hidden="1">
      <c r="A518" s="111" t="s">
        <v>1111</v>
      </c>
      <c r="B518" s="112">
        <f t="shared" si="98"/>
        <v>0</v>
      </c>
      <c r="C518" s="112"/>
      <c r="D518" s="112"/>
      <c r="E518" s="112">
        <f t="shared" si="94"/>
        <v>0</v>
      </c>
      <c r="F518" s="112"/>
      <c r="G518" s="112"/>
      <c r="H518" s="52" t="e">
        <f aca="true" t="shared" si="99" ref="H518:H582">E518/B518*100-100</f>
        <v>#DIV/0!</v>
      </c>
    </row>
    <row r="519" spans="1:8" ht="19.5" customHeight="1">
      <c r="A519" s="111" t="s">
        <v>1112</v>
      </c>
      <c r="B519" s="112">
        <f t="shared" si="98"/>
        <v>90</v>
      </c>
      <c r="C519" s="232">
        <v>90</v>
      </c>
      <c r="D519" s="232"/>
      <c r="E519" s="112">
        <f t="shared" si="94"/>
        <v>107</v>
      </c>
      <c r="F519" s="232">
        <v>107</v>
      </c>
      <c r="G519" s="232"/>
      <c r="H519" s="52">
        <f t="shared" si="99"/>
        <v>18.888888888888886</v>
      </c>
    </row>
    <row r="520" spans="1:8" s="328" customFormat="1" ht="19.5" customHeight="1">
      <c r="A520" s="327" t="s">
        <v>1419</v>
      </c>
      <c r="B520" s="112">
        <f t="shared" si="98"/>
        <v>146</v>
      </c>
      <c r="C520" s="329">
        <v>146</v>
      </c>
      <c r="D520" s="329"/>
      <c r="E520" s="112">
        <f t="shared" si="94"/>
        <v>131</v>
      </c>
      <c r="F520" s="329">
        <v>131</v>
      </c>
      <c r="G520" s="329"/>
      <c r="H520" s="52">
        <f t="shared" si="99"/>
        <v>-10.273972602739718</v>
      </c>
    </row>
    <row r="521" spans="1:8" ht="16.5" customHeight="1" hidden="1">
      <c r="A521" s="111" t="s">
        <v>841</v>
      </c>
      <c r="B521" s="112">
        <f t="shared" si="98"/>
        <v>0</v>
      </c>
      <c r="C521" s="232"/>
      <c r="D521" s="232"/>
      <c r="E521" s="112">
        <f t="shared" si="94"/>
        <v>0</v>
      </c>
      <c r="F521" s="232"/>
      <c r="G521" s="232"/>
      <c r="H521" s="52" t="e">
        <f t="shared" si="99"/>
        <v>#DIV/0!</v>
      </c>
    </row>
    <row r="522" spans="1:8" ht="16.5" customHeight="1">
      <c r="A522" s="111" t="s">
        <v>1113</v>
      </c>
      <c r="B522" s="112">
        <f t="shared" si="98"/>
        <v>0</v>
      </c>
      <c r="C522" s="112"/>
      <c r="D522" s="112"/>
      <c r="E522" s="112">
        <f t="shared" si="94"/>
        <v>30</v>
      </c>
      <c r="F522" s="112"/>
      <c r="G522" s="112">
        <v>30</v>
      </c>
      <c r="H522" s="52"/>
    </row>
    <row r="523" spans="1:8" ht="16.5" customHeight="1" hidden="1">
      <c r="A523" s="111" t="s">
        <v>1114</v>
      </c>
      <c r="B523" s="112">
        <f t="shared" si="98"/>
        <v>0</v>
      </c>
      <c r="C523" s="232"/>
      <c r="D523" s="232"/>
      <c r="E523" s="112">
        <f t="shared" si="94"/>
        <v>0</v>
      </c>
      <c r="F523" s="232"/>
      <c r="G523" s="232"/>
      <c r="H523" s="52" t="e">
        <f t="shared" si="99"/>
        <v>#DIV/0!</v>
      </c>
    </row>
    <row r="524" spans="1:8" ht="16.5" customHeight="1" hidden="1">
      <c r="A524" s="111" t="s">
        <v>1115</v>
      </c>
      <c r="B524" s="112">
        <f t="shared" si="98"/>
        <v>0</v>
      </c>
      <c r="C524" s="232"/>
      <c r="D524" s="232"/>
      <c r="E524" s="112">
        <f t="shared" si="94"/>
        <v>0</v>
      </c>
      <c r="F524" s="232"/>
      <c r="G524" s="232"/>
      <c r="H524" s="52" t="e">
        <f t="shared" si="99"/>
        <v>#DIV/0!</v>
      </c>
    </row>
    <row r="525" spans="1:8" ht="16.5" customHeight="1" hidden="1">
      <c r="A525" s="111" t="s">
        <v>1116</v>
      </c>
      <c r="B525" s="112">
        <f t="shared" si="98"/>
        <v>0</v>
      </c>
      <c r="C525" s="232"/>
      <c r="D525" s="232"/>
      <c r="E525" s="112">
        <f t="shared" si="94"/>
        <v>0</v>
      </c>
      <c r="F525" s="232"/>
      <c r="G525" s="232"/>
      <c r="H525" s="52" t="e">
        <f t="shared" si="99"/>
        <v>#DIV/0!</v>
      </c>
    </row>
    <row r="526" spans="1:8" s="317" customFormat="1" ht="16.5" customHeight="1" hidden="1">
      <c r="A526" s="314" t="s">
        <v>1117</v>
      </c>
      <c r="B526" s="315">
        <f t="shared" si="98"/>
        <v>0</v>
      </c>
      <c r="C526" s="315"/>
      <c r="D526" s="315"/>
      <c r="E526" s="315">
        <f t="shared" si="94"/>
        <v>0</v>
      </c>
      <c r="F526" s="315"/>
      <c r="G526" s="315"/>
      <c r="H526" s="316" t="e">
        <f t="shared" si="99"/>
        <v>#DIV/0!</v>
      </c>
    </row>
    <row r="527" spans="1:8" ht="19.5" customHeight="1">
      <c r="A527" s="111" t="s">
        <v>1118</v>
      </c>
      <c r="B527" s="110">
        <f aca="true" t="shared" si="100" ref="B527:G527">SUM(B528:B536)</f>
        <v>347</v>
      </c>
      <c r="C527" s="110">
        <f t="shared" si="100"/>
        <v>347</v>
      </c>
      <c r="D527" s="110">
        <f t="shared" si="100"/>
        <v>0</v>
      </c>
      <c r="E527" s="110">
        <f t="shared" si="100"/>
        <v>738</v>
      </c>
      <c r="F527" s="110">
        <f t="shared" si="100"/>
        <v>363</v>
      </c>
      <c r="G527" s="110">
        <f t="shared" si="100"/>
        <v>375</v>
      </c>
      <c r="H527" s="52">
        <f t="shared" si="99"/>
        <v>112.68011527377521</v>
      </c>
    </row>
    <row r="528" spans="1:8" ht="19.5" customHeight="1">
      <c r="A528" s="111" t="s">
        <v>801</v>
      </c>
      <c r="B528" s="112">
        <f aca="true" t="shared" si="101" ref="B528:B536">C528+D528</f>
        <v>267</v>
      </c>
      <c r="C528" s="112">
        <v>267</v>
      </c>
      <c r="D528" s="112"/>
      <c r="E528" s="112">
        <f t="shared" si="94"/>
        <v>288</v>
      </c>
      <c r="F528" s="112">
        <v>288</v>
      </c>
      <c r="G528" s="112"/>
      <c r="H528" s="52">
        <f t="shared" si="99"/>
        <v>7.865168539325836</v>
      </c>
    </row>
    <row r="529" spans="1:8" ht="19.5" customHeight="1" hidden="1">
      <c r="A529" s="111" t="s">
        <v>802</v>
      </c>
      <c r="B529" s="112">
        <f t="shared" si="101"/>
        <v>0</v>
      </c>
      <c r="C529" s="232"/>
      <c r="D529" s="232"/>
      <c r="E529" s="112">
        <f t="shared" si="94"/>
        <v>0</v>
      </c>
      <c r="F529" s="232"/>
      <c r="G529" s="232"/>
      <c r="H529" s="52" t="e">
        <f t="shared" si="99"/>
        <v>#DIV/0!</v>
      </c>
    </row>
    <row r="530" spans="1:8" ht="16.5" customHeight="1" hidden="1">
      <c r="A530" s="111" t="s">
        <v>803</v>
      </c>
      <c r="B530" s="112">
        <f t="shared" si="101"/>
        <v>0</v>
      </c>
      <c r="C530" s="232"/>
      <c r="D530" s="232"/>
      <c r="E530" s="112">
        <f t="shared" si="94"/>
        <v>0</v>
      </c>
      <c r="F530" s="232"/>
      <c r="G530" s="232"/>
      <c r="H530" s="52" t="e">
        <f t="shared" si="99"/>
        <v>#DIV/0!</v>
      </c>
    </row>
    <row r="531" spans="1:8" ht="16.5" customHeight="1" hidden="1">
      <c r="A531" s="111" t="s">
        <v>1119</v>
      </c>
      <c r="B531" s="112">
        <f t="shared" si="101"/>
        <v>0</v>
      </c>
      <c r="C531" s="232"/>
      <c r="D531" s="232"/>
      <c r="E531" s="112">
        <f t="shared" si="94"/>
        <v>0</v>
      </c>
      <c r="F531" s="232"/>
      <c r="G531" s="232"/>
      <c r="H531" s="52" t="e">
        <f t="shared" si="99"/>
        <v>#DIV/0!</v>
      </c>
    </row>
    <row r="532" spans="1:8" ht="16.5" customHeight="1" hidden="1">
      <c r="A532" s="111" t="s">
        <v>1120</v>
      </c>
      <c r="B532" s="112">
        <f t="shared" si="101"/>
        <v>0</v>
      </c>
      <c r="C532" s="232"/>
      <c r="D532" s="232"/>
      <c r="E532" s="112">
        <f t="shared" si="94"/>
        <v>0</v>
      </c>
      <c r="F532" s="232"/>
      <c r="G532" s="232"/>
      <c r="H532" s="52" t="e">
        <f t="shared" si="99"/>
        <v>#DIV/0!</v>
      </c>
    </row>
    <row r="533" spans="1:8" ht="16.5" customHeight="1" hidden="1">
      <c r="A533" s="111" t="s">
        <v>1121</v>
      </c>
      <c r="B533" s="112">
        <f t="shared" si="101"/>
        <v>0</v>
      </c>
      <c r="C533" s="112"/>
      <c r="D533" s="112"/>
      <c r="E533" s="112">
        <f t="shared" si="94"/>
        <v>0</v>
      </c>
      <c r="F533" s="112"/>
      <c r="G533" s="112"/>
      <c r="H533" s="52" t="e">
        <f t="shared" si="99"/>
        <v>#DIV/0!</v>
      </c>
    </row>
    <row r="534" spans="1:8" ht="16.5" customHeight="1">
      <c r="A534" s="111" t="s">
        <v>1122</v>
      </c>
      <c r="B534" s="112">
        <f t="shared" si="101"/>
        <v>0</v>
      </c>
      <c r="C534" s="112"/>
      <c r="D534" s="112"/>
      <c r="E534" s="112">
        <f t="shared" si="94"/>
        <v>375</v>
      </c>
      <c r="F534" s="112"/>
      <c r="G534" s="112">
        <v>375</v>
      </c>
      <c r="H534" s="52"/>
    </row>
    <row r="535" spans="1:8" ht="16.5" customHeight="1" hidden="1">
      <c r="A535" s="111" t="s">
        <v>1123</v>
      </c>
      <c r="B535" s="112">
        <f t="shared" si="101"/>
        <v>0</v>
      </c>
      <c r="C535" s="232"/>
      <c r="D535" s="232"/>
      <c r="E535" s="112">
        <f t="shared" si="94"/>
        <v>0</v>
      </c>
      <c r="F535" s="232"/>
      <c r="G535" s="232"/>
      <c r="H535" s="52" t="e">
        <f t="shared" si="99"/>
        <v>#DIV/0!</v>
      </c>
    </row>
    <row r="536" spans="1:8" ht="19.5" customHeight="1">
      <c r="A536" s="111" t="s">
        <v>1124</v>
      </c>
      <c r="B536" s="112">
        <f t="shared" si="101"/>
        <v>80</v>
      </c>
      <c r="C536" s="112">
        <v>80</v>
      </c>
      <c r="D536" s="112"/>
      <c r="E536" s="112">
        <f t="shared" si="94"/>
        <v>75</v>
      </c>
      <c r="F536" s="112">
        <v>75</v>
      </c>
      <c r="G536" s="112"/>
      <c r="H536" s="52">
        <f t="shared" si="99"/>
        <v>-6.25</v>
      </c>
    </row>
    <row r="537" spans="1:8" ht="19.5" customHeight="1" hidden="1">
      <c r="A537" s="111" t="s">
        <v>1125</v>
      </c>
      <c r="B537" s="110">
        <f aca="true" t="shared" si="102" ref="B537:G537">SUM(B538:B544)</f>
        <v>0</v>
      </c>
      <c r="C537" s="110">
        <f t="shared" si="102"/>
        <v>0</v>
      </c>
      <c r="D537" s="110">
        <f t="shared" si="102"/>
        <v>0</v>
      </c>
      <c r="E537" s="110">
        <f t="shared" si="102"/>
        <v>0</v>
      </c>
      <c r="F537" s="110">
        <f t="shared" si="102"/>
        <v>0</v>
      </c>
      <c r="G537" s="110">
        <f t="shared" si="102"/>
        <v>0</v>
      </c>
      <c r="H537" s="52" t="e">
        <f t="shared" si="99"/>
        <v>#DIV/0!</v>
      </c>
    </row>
    <row r="538" spans="1:8" ht="19.5" customHeight="1" hidden="1">
      <c r="A538" s="111" t="s">
        <v>1126</v>
      </c>
      <c r="B538" s="112">
        <f aca="true" t="shared" si="103" ref="B538:B545">C538+D538</f>
        <v>0</v>
      </c>
      <c r="C538" s="112"/>
      <c r="D538" s="112"/>
      <c r="E538" s="112">
        <f t="shared" si="94"/>
        <v>0</v>
      </c>
      <c r="F538" s="112"/>
      <c r="G538" s="112"/>
      <c r="H538" s="52" t="e">
        <f t="shared" si="99"/>
        <v>#DIV/0!</v>
      </c>
    </row>
    <row r="539" spans="1:8" ht="19.5" customHeight="1" hidden="1">
      <c r="A539" s="111" t="s">
        <v>1127</v>
      </c>
      <c r="B539" s="112">
        <f t="shared" si="103"/>
        <v>0</v>
      </c>
      <c r="C539" s="112"/>
      <c r="D539" s="112"/>
      <c r="E539" s="112">
        <f t="shared" si="94"/>
        <v>0</v>
      </c>
      <c r="F539" s="112"/>
      <c r="G539" s="112"/>
      <c r="H539" s="52" t="e">
        <f t="shared" si="99"/>
        <v>#DIV/0!</v>
      </c>
    </row>
    <row r="540" spans="1:8" ht="16.5" customHeight="1" hidden="1">
      <c r="A540" s="111" t="s">
        <v>1128</v>
      </c>
      <c r="B540" s="112">
        <f t="shared" si="103"/>
        <v>0</v>
      </c>
      <c r="C540" s="112"/>
      <c r="D540" s="112"/>
      <c r="E540" s="112">
        <f t="shared" si="94"/>
        <v>0</v>
      </c>
      <c r="F540" s="112"/>
      <c r="G540" s="112"/>
      <c r="H540" s="52" t="e">
        <f t="shared" si="99"/>
        <v>#DIV/0!</v>
      </c>
    </row>
    <row r="541" spans="1:8" ht="19.5" customHeight="1" hidden="1">
      <c r="A541" s="111" t="s">
        <v>1129</v>
      </c>
      <c r="B541" s="112">
        <f t="shared" si="103"/>
        <v>0</v>
      </c>
      <c r="C541" s="232"/>
      <c r="D541" s="232"/>
      <c r="E541" s="112">
        <f t="shared" si="94"/>
        <v>0</v>
      </c>
      <c r="F541" s="232"/>
      <c r="G541" s="232"/>
      <c r="H541" s="52" t="e">
        <f t="shared" si="99"/>
        <v>#DIV/0!</v>
      </c>
    </row>
    <row r="542" spans="1:8" ht="19.5" customHeight="1" hidden="1">
      <c r="A542" s="111" t="s">
        <v>1130</v>
      </c>
      <c r="B542" s="112">
        <f t="shared" si="103"/>
        <v>0</v>
      </c>
      <c r="C542" s="112"/>
      <c r="D542" s="112"/>
      <c r="E542" s="112">
        <f t="shared" si="94"/>
        <v>0</v>
      </c>
      <c r="F542" s="112"/>
      <c r="G542" s="112"/>
      <c r="H542" s="52" t="e">
        <f t="shared" si="99"/>
        <v>#DIV/0!</v>
      </c>
    </row>
    <row r="543" spans="1:8" ht="19.5" customHeight="1" hidden="1">
      <c r="A543" s="111" t="s">
        <v>1131</v>
      </c>
      <c r="B543" s="112">
        <f t="shared" si="103"/>
        <v>0</v>
      </c>
      <c r="C543" s="112"/>
      <c r="D543" s="112"/>
      <c r="E543" s="112">
        <f t="shared" si="94"/>
        <v>0</v>
      </c>
      <c r="F543" s="112"/>
      <c r="G543" s="112"/>
      <c r="H543" s="52" t="e">
        <f t="shared" si="99"/>
        <v>#DIV/0!</v>
      </c>
    </row>
    <row r="544" spans="1:8" ht="19.5" customHeight="1" hidden="1">
      <c r="A544" s="111" t="s">
        <v>1132</v>
      </c>
      <c r="B544" s="112">
        <f t="shared" si="103"/>
        <v>0</v>
      </c>
      <c r="C544" s="232"/>
      <c r="D544" s="232"/>
      <c r="E544" s="112">
        <f t="shared" si="94"/>
        <v>0</v>
      </c>
      <c r="F544" s="232"/>
      <c r="G544" s="232"/>
      <c r="H544" s="52" t="e">
        <f t="shared" si="99"/>
        <v>#DIV/0!</v>
      </c>
    </row>
    <row r="545" spans="1:8" ht="16.5" customHeight="1" hidden="1">
      <c r="A545" s="111" t="s">
        <v>1169</v>
      </c>
      <c r="B545" s="112">
        <f t="shared" si="103"/>
        <v>0</v>
      </c>
      <c r="C545" s="232"/>
      <c r="D545" s="232"/>
      <c r="E545" s="112">
        <f t="shared" si="94"/>
        <v>0</v>
      </c>
      <c r="F545" s="232"/>
      <c r="G545" s="232"/>
      <c r="H545" s="52" t="e">
        <f t="shared" si="99"/>
        <v>#DIV/0!</v>
      </c>
    </row>
    <row r="546" spans="1:8" ht="19.5" customHeight="1">
      <c r="A546" s="111" t="s">
        <v>1133</v>
      </c>
      <c r="B546" s="110">
        <f aca="true" t="shared" si="104" ref="B546:G546">SUM(B547:B553)</f>
        <v>11928</v>
      </c>
      <c r="C546" s="110">
        <f t="shared" si="104"/>
        <v>11328</v>
      </c>
      <c r="D546" s="110">
        <f t="shared" si="104"/>
        <v>600</v>
      </c>
      <c r="E546" s="110">
        <f t="shared" si="104"/>
        <v>16792</v>
      </c>
      <c r="F546" s="110">
        <f t="shared" si="104"/>
        <v>16497</v>
      </c>
      <c r="G546" s="110">
        <f t="shared" si="104"/>
        <v>295</v>
      </c>
      <c r="H546" s="52">
        <f t="shared" si="99"/>
        <v>40.77800134138164</v>
      </c>
    </row>
    <row r="547" spans="1:8" ht="19.5" customHeight="1">
      <c r="A547" s="111" t="s">
        <v>1134</v>
      </c>
      <c r="B547" s="112">
        <f aca="true" t="shared" si="105" ref="B547:B557">C547+D547</f>
        <v>125</v>
      </c>
      <c r="C547" s="232">
        <v>125</v>
      </c>
      <c r="D547" s="232"/>
      <c r="E547" s="112">
        <f t="shared" si="94"/>
        <v>124</v>
      </c>
      <c r="F547" s="232">
        <v>124</v>
      </c>
      <c r="G547" s="232"/>
      <c r="H547" s="52">
        <f t="shared" si="99"/>
        <v>-0.7999999999999972</v>
      </c>
    </row>
    <row r="548" spans="1:8" ht="19.5" customHeight="1">
      <c r="A548" s="111" t="s">
        <v>1135</v>
      </c>
      <c r="B548" s="112">
        <f t="shared" si="105"/>
        <v>43</v>
      </c>
      <c r="C548" s="232">
        <v>43</v>
      </c>
      <c r="D548" s="232"/>
      <c r="E548" s="112">
        <f t="shared" si="94"/>
        <v>37</v>
      </c>
      <c r="F548" s="232">
        <v>37</v>
      </c>
      <c r="G548" s="232"/>
      <c r="H548" s="52">
        <f t="shared" si="99"/>
        <v>-13.95348837209302</v>
      </c>
    </row>
    <row r="549" spans="1:8" ht="19.5" customHeight="1">
      <c r="A549" s="111" t="s">
        <v>1136</v>
      </c>
      <c r="B549" s="112">
        <f t="shared" si="105"/>
        <v>52</v>
      </c>
      <c r="C549" s="112">
        <v>52</v>
      </c>
      <c r="D549" s="112"/>
      <c r="E549" s="112">
        <f t="shared" si="94"/>
        <v>52</v>
      </c>
      <c r="F549" s="112">
        <v>52</v>
      </c>
      <c r="G549" s="112"/>
      <c r="H549" s="52">
        <f t="shared" si="99"/>
        <v>0</v>
      </c>
    </row>
    <row r="550" spans="1:8" ht="16.5" customHeight="1" hidden="1">
      <c r="A550" s="111" t="s">
        <v>1137</v>
      </c>
      <c r="B550" s="112">
        <f t="shared" si="105"/>
        <v>0</v>
      </c>
      <c r="C550" s="232"/>
      <c r="D550" s="232"/>
      <c r="E550" s="112">
        <f t="shared" si="94"/>
        <v>0</v>
      </c>
      <c r="F550" s="232"/>
      <c r="G550" s="232"/>
      <c r="H550" s="52" t="e">
        <f t="shared" si="99"/>
        <v>#DIV/0!</v>
      </c>
    </row>
    <row r="551" spans="1:8" ht="16.5" customHeight="1">
      <c r="A551" s="111" t="s">
        <v>655</v>
      </c>
      <c r="B551" s="112">
        <f t="shared" si="105"/>
        <v>7805</v>
      </c>
      <c r="C551" s="232">
        <v>7805</v>
      </c>
      <c r="D551" s="232"/>
      <c r="E551" s="112">
        <f t="shared" si="94"/>
        <v>8396</v>
      </c>
      <c r="F551" s="232">
        <v>8396</v>
      </c>
      <c r="G551" s="232"/>
      <c r="H551" s="52">
        <f t="shared" si="99"/>
        <v>7.572069186418972</v>
      </c>
    </row>
    <row r="552" spans="1:8" ht="16.5" customHeight="1">
      <c r="A552" s="111" t="s">
        <v>656</v>
      </c>
      <c r="B552" s="112">
        <f t="shared" si="105"/>
        <v>3600</v>
      </c>
      <c r="C552" s="232">
        <v>3000</v>
      </c>
      <c r="D552" s="232">
        <v>600</v>
      </c>
      <c r="E552" s="112">
        <f t="shared" si="94"/>
        <v>7895</v>
      </c>
      <c r="F552" s="232">
        <v>7600</v>
      </c>
      <c r="G552" s="232">
        <v>295</v>
      </c>
      <c r="H552" s="52">
        <f t="shared" si="99"/>
        <v>119.30555555555554</v>
      </c>
    </row>
    <row r="553" spans="1:8" ht="16.5" customHeight="1">
      <c r="A553" s="111" t="s">
        <v>654</v>
      </c>
      <c r="B553" s="112">
        <f t="shared" si="105"/>
        <v>303</v>
      </c>
      <c r="C553" s="232">
        <v>303</v>
      </c>
      <c r="D553" s="232"/>
      <c r="E553" s="112">
        <f t="shared" si="94"/>
        <v>288</v>
      </c>
      <c r="F553" s="232">
        <v>288</v>
      </c>
      <c r="G553" s="232"/>
      <c r="H553" s="52">
        <f t="shared" si="99"/>
        <v>-4.950495049504951</v>
      </c>
    </row>
    <row r="554" spans="1:8" ht="16.5" customHeight="1" hidden="1">
      <c r="A554" s="111" t="s">
        <v>1138</v>
      </c>
      <c r="B554" s="112">
        <f t="shared" si="105"/>
        <v>0</v>
      </c>
      <c r="C554" s="110"/>
      <c r="D554" s="110"/>
      <c r="E554" s="112">
        <f t="shared" si="94"/>
        <v>0</v>
      </c>
      <c r="F554" s="110"/>
      <c r="G554" s="110"/>
      <c r="H554" s="52" t="e">
        <f t="shared" si="99"/>
        <v>#DIV/0!</v>
      </c>
    </row>
    <row r="555" spans="1:8" ht="16.5" customHeight="1" hidden="1">
      <c r="A555" s="111" t="s">
        <v>1139</v>
      </c>
      <c r="B555" s="112">
        <f t="shared" si="105"/>
        <v>0</v>
      </c>
      <c r="C555" s="232"/>
      <c r="D555" s="232"/>
      <c r="E555" s="112">
        <f t="shared" si="94"/>
        <v>0</v>
      </c>
      <c r="F555" s="232"/>
      <c r="G555" s="232"/>
      <c r="H555" s="52" t="e">
        <f t="shared" si="99"/>
        <v>#DIV/0!</v>
      </c>
    </row>
    <row r="556" spans="1:8" ht="16.5" customHeight="1" hidden="1">
      <c r="A556" s="111" t="s">
        <v>1140</v>
      </c>
      <c r="B556" s="112">
        <f t="shared" si="105"/>
        <v>0</v>
      </c>
      <c r="C556" s="232"/>
      <c r="D556" s="232"/>
      <c r="E556" s="112">
        <f t="shared" si="94"/>
        <v>0</v>
      </c>
      <c r="F556" s="232"/>
      <c r="G556" s="232"/>
      <c r="H556" s="52" t="e">
        <f t="shared" si="99"/>
        <v>#DIV/0!</v>
      </c>
    </row>
    <row r="557" spans="1:8" ht="16.5" customHeight="1" hidden="1">
      <c r="A557" s="111" t="s">
        <v>1141</v>
      </c>
      <c r="B557" s="112">
        <f t="shared" si="105"/>
        <v>0</v>
      </c>
      <c r="C557" s="112"/>
      <c r="D557" s="112"/>
      <c r="E557" s="112">
        <f t="shared" si="94"/>
        <v>0</v>
      </c>
      <c r="F557" s="112"/>
      <c r="G557" s="112"/>
      <c r="H557" s="52" t="e">
        <f t="shared" si="99"/>
        <v>#DIV/0!</v>
      </c>
    </row>
    <row r="558" spans="1:8" ht="19.5" customHeight="1">
      <c r="A558" s="111" t="s">
        <v>1142</v>
      </c>
      <c r="B558" s="110">
        <f aca="true" t="shared" si="106" ref="B558:G558">SUM(B559:B571)</f>
        <v>150</v>
      </c>
      <c r="C558" s="110">
        <f t="shared" si="106"/>
        <v>150</v>
      </c>
      <c r="D558" s="110">
        <f t="shared" si="106"/>
        <v>0</v>
      </c>
      <c r="E558" s="110">
        <f t="shared" si="106"/>
        <v>3005</v>
      </c>
      <c r="F558" s="110">
        <f t="shared" si="106"/>
        <v>150</v>
      </c>
      <c r="G558" s="110">
        <f t="shared" si="106"/>
        <v>2855</v>
      </c>
      <c r="H558" s="52">
        <f t="shared" si="99"/>
        <v>1903.3333333333335</v>
      </c>
    </row>
    <row r="559" spans="1:8" ht="16.5" customHeight="1" hidden="1">
      <c r="A559" s="111" t="s">
        <v>1143</v>
      </c>
      <c r="B559" s="112">
        <f aca="true" t="shared" si="107" ref="B559:B571">C559+D559</f>
        <v>0</v>
      </c>
      <c r="C559" s="232"/>
      <c r="D559" s="232"/>
      <c r="E559" s="112">
        <f t="shared" si="94"/>
        <v>0</v>
      </c>
      <c r="F559" s="232"/>
      <c r="G559" s="232"/>
      <c r="H559" s="52" t="e">
        <f t="shared" si="99"/>
        <v>#DIV/0!</v>
      </c>
    </row>
    <row r="560" spans="1:8" ht="16.5" customHeight="1" hidden="1">
      <c r="A560" s="111" t="s">
        <v>1144</v>
      </c>
      <c r="B560" s="112">
        <f t="shared" si="107"/>
        <v>0</v>
      </c>
      <c r="C560" s="232"/>
      <c r="D560" s="232"/>
      <c r="E560" s="112">
        <f t="shared" si="94"/>
        <v>0</v>
      </c>
      <c r="F560" s="232"/>
      <c r="G560" s="232"/>
      <c r="H560" s="52" t="e">
        <f t="shared" si="99"/>
        <v>#DIV/0!</v>
      </c>
    </row>
    <row r="561" spans="1:8" ht="16.5" customHeight="1" hidden="1">
      <c r="A561" s="111" t="s">
        <v>1145</v>
      </c>
      <c r="B561" s="112">
        <f t="shared" si="107"/>
        <v>0</v>
      </c>
      <c r="C561" s="232"/>
      <c r="D561" s="232"/>
      <c r="E561" s="112">
        <f t="shared" si="94"/>
        <v>0</v>
      </c>
      <c r="F561" s="232"/>
      <c r="G561" s="232"/>
      <c r="H561" s="52" t="e">
        <f t="shared" si="99"/>
        <v>#DIV/0!</v>
      </c>
    </row>
    <row r="562" spans="1:8" ht="16.5" customHeight="1" hidden="1">
      <c r="A562" s="111" t="s">
        <v>1146</v>
      </c>
      <c r="B562" s="112">
        <f t="shared" si="107"/>
        <v>0</v>
      </c>
      <c r="C562" s="232"/>
      <c r="D562" s="232"/>
      <c r="E562" s="112">
        <f aca="true" t="shared" si="108" ref="E562:E626">F562+G562</f>
        <v>0</v>
      </c>
      <c r="F562" s="232"/>
      <c r="G562" s="232"/>
      <c r="H562" s="52" t="e">
        <f t="shared" si="99"/>
        <v>#DIV/0!</v>
      </c>
    </row>
    <row r="563" spans="1:8" ht="16.5" customHeight="1" hidden="1">
      <c r="A563" s="111" t="s">
        <v>1147</v>
      </c>
      <c r="B563" s="112">
        <f t="shared" si="107"/>
        <v>0</v>
      </c>
      <c r="C563" s="232"/>
      <c r="D563" s="232"/>
      <c r="E563" s="112">
        <f t="shared" si="108"/>
        <v>0</v>
      </c>
      <c r="F563" s="232"/>
      <c r="G563" s="232"/>
      <c r="H563" s="52" t="e">
        <f t="shared" si="99"/>
        <v>#DIV/0!</v>
      </c>
    </row>
    <row r="564" spans="1:8" ht="16.5" customHeight="1" hidden="1">
      <c r="A564" s="111" t="s">
        <v>1148</v>
      </c>
      <c r="B564" s="112">
        <f t="shared" si="107"/>
        <v>0</v>
      </c>
      <c r="C564" s="232"/>
      <c r="D564" s="232"/>
      <c r="E564" s="112">
        <f t="shared" si="108"/>
        <v>0</v>
      </c>
      <c r="F564" s="232"/>
      <c r="G564" s="232"/>
      <c r="H564" s="52" t="e">
        <f t="shared" si="99"/>
        <v>#DIV/0!</v>
      </c>
    </row>
    <row r="565" spans="1:8" ht="16.5" customHeight="1" hidden="1">
      <c r="A565" s="111" t="s">
        <v>1149</v>
      </c>
      <c r="B565" s="112">
        <f t="shared" si="107"/>
        <v>0</v>
      </c>
      <c r="C565" s="232"/>
      <c r="D565" s="232"/>
      <c r="E565" s="112">
        <f t="shared" si="108"/>
        <v>0</v>
      </c>
      <c r="F565" s="232"/>
      <c r="G565" s="232"/>
      <c r="H565" s="52" t="e">
        <f t="shared" si="99"/>
        <v>#DIV/0!</v>
      </c>
    </row>
    <row r="566" spans="1:8" ht="16.5" customHeight="1" hidden="1">
      <c r="A566" s="111" t="s">
        <v>1150</v>
      </c>
      <c r="B566" s="112">
        <f t="shared" si="107"/>
        <v>0</v>
      </c>
      <c r="C566" s="232"/>
      <c r="D566" s="232"/>
      <c r="E566" s="112">
        <f t="shared" si="108"/>
        <v>0</v>
      </c>
      <c r="F566" s="232"/>
      <c r="G566" s="232"/>
      <c r="H566" s="52" t="e">
        <f t="shared" si="99"/>
        <v>#DIV/0!</v>
      </c>
    </row>
    <row r="567" spans="1:8" ht="16.5" customHeight="1" hidden="1">
      <c r="A567" s="111" t="s">
        <v>1151</v>
      </c>
      <c r="B567" s="112">
        <f t="shared" si="107"/>
        <v>0</v>
      </c>
      <c r="C567" s="232"/>
      <c r="D567" s="232"/>
      <c r="E567" s="112">
        <f t="shared" si="108"/>
        <v>0</v>
      </c>
      <c r="F567" s="232"/>
      <c r="G567" s="232"/>
      <c r="H567" s="52" t="e">
        <f t="shared" si="99"/>
        <v>#DIV/0!</v>
      </c>
    </row>
    <row r="568" spans="1:8" ht="16.5" customHeight="1" hidden="1">
      <c r="A568" s="111" t="s">
        <v>1152</v>
      </c>
      <c r="B568" s="112">
        <f t="shared" si="107"/>
        <v>0</v>
      </c>
      <c r="C568" s="232"/>
      <c r="D568" s="232"/>
      <c r="E568" s="112">
        <f t="shared" si="108"/>
        <v>0</v>
      </c>
      <c r="F568" s="232"/>
      <c r="G568" s="232"/>
      <c r="H568" s="52" t="e">
        <f t="shared" si="99"/>
        <v>#DIV/0!</v>
      </c>
    </row>
    <row r="569" spans="1:8" ht="16.5" customHeight="1" hidden="1">
      <c r="A569" s="111" t="s">
        <v>1153</v>
      </c>
      <c r="B569" s="112">
        <f t="shared" si="107"/>
        <v>0</v>
      </c>
      <c r="C569" s="112"/>
      <c r="D569" s="112"/>
      <c r="E569" s="112">
        <f t="shared" si="108"/>
        <v>0</v>
      </c>
      <c r="F569" s="112"/>
      <c r="G569" s="112"/>
      <c r="H569" s="52" t="e">
        <f t="shared" si="99"/>
        <v>#DIV/0!</v>
      </c>
    </row>
    <row r="570" spans="1:8" ht="16.5" customHeight="1" hidden="1">
      <c r="A570" s="111" t="s">
        <v>1154</v>
      </c>
      <c r="B570" s="112">
        <f t="shared" si="107"/>
        <v>0</v>
      </c>
      <c r="C570" s="232"/>
      <c r="D570" s="232"/>
      <c r="E570" s="112">
        <f t="shared" si="108"/>
        <v>0</v>
      </c>
      <c r="F570" s="232"/>
      <c r="G570" s="232"/>
      <c r="H570" s="52" t="e">
        <f t="shared" si="99"/>
        <v>#DIV/0!</v>
      </c>
    </row>
    <row r="571" spans="1:8" ht="19.5" customHeight="1">
      <c r="A571" s="111" t="s">
        <v>657</v>
      </c>
      <c r="B571" s="112">
        <f t="shared" si="107"/>
        <v>150</v>
      </c>
      <c r="C571" s="112">
        <v>150</v>
      </c>
      <c r="D571" s="112"/>
      <c r="E571" s="112">
        <f t="shared" si="108"/>
        <v>3005</v>
      </c>
      <c r="F571" s="112">
        <v>150</v>
      </c>
      <c r="G571" s="112">
        <v>2855</v>
      </c>
      <c r="H571" s="52">
        <f t="shared" si="99"/>
        <v>1903.3333333333335</v>
      </c>
    </row>
    <row r="572" spans="1:8" ht="19.5" customHeight="1">
      <c r="A572" s="261" t="s">
        <v>1451</v>
      </c>
      <c r="B572" s="112"/>
      <c r="C572" s="112"/>
      <c r="D572" s="112"/>
      <c r="E572" s="112">
        <f t="shared" si="108"/>
        <v>2855</v>
      </c>
      <c r="F572" s="112"/>
      <c r="G572" s="112">
        <v>2855</v>
      </c>
      <c r="H572" s="52"/>
    </row>
    <row r="573" spans="1:8" ht="19.5" customHeight="1">
      <c r="A573" s="111" t="s">
        <v>1155</v>
      </c>
      <c r="B573" s="110">
        <f aca="true" t="shared" si="109" ref="B573:G573">SUM(B574:B579)</f>
        <v>1503</v>
      </c>
      <c r="C573" s="110">
        <f t="shared" si="109"/>
        <v>896</v>
      </c>
      <c r="D573" s="110">
        <f t="shared" si="109"/>
        <v>607</v>
      </c>
      <c r="E573" s="110">
        <f t="shared" si="109"/>
        <v>2155</v>
      </c>
      <c r="F573" s="110">
        <f t="shared" si="109"/>
        <v>900</v>
      </c>
      <c r="G573" s="110">
        <f t="shared" si="109"/>
        <v>1255</v>
      </c>
      <c r="H573" s="52">
        <f t="shared" si="99"/>
        <v>43.379906852960744</v>
      </c>
    </row>
    <row r="574" spans="1:8" ht="16.5" customHeight="1" hidden="1">
      <c r="A574" s="111" t="s">
        <v>1156</v>
      </c>
      <c r="B574" s="112">
        <f aca="true" t="shared" si="110" ref="B574:B579">C574+D574</f>
        <v>0</v>
      </c>
      <c r="C574" s="232"/>
      <c r="D574" s="232"/>
      <c r="E574" s="112">
        <f t="shared" si="108"/>
        <v>0</v>
      </c>
      <c r="F574" s="232"/>
      <c r="G574" s="232"/>
      <c r="H574" s="52" t="e">
        <f t="shared" si="99"/>
        <v>#DIV/0!</v>
      </c>
    </row>
    <row r="575" spans="1:8" ht="16.5" customHeight="1" hidden="1">
      <c r="A575" s="111" t="s">
        <v>1157</v>
      </c>
      <c r="B575" s="112">
        <f t="shared" si="110"/>
        <v>0</v>
      </c>
      <c r="C575" s="232"/>
      <c r="D575" s="232"/>
      <c r="E575" s="112">
        <f t="shared" si="108"/>
        <v>0</v>
      </c>
      <c r="F575" s="232"/>
      <c r="G575" s="232"/>
      <c r="H575" s="52" t="e">
        <f t="shared" si="99"/>
        <v>#DIV/0!</v>
      </c>
    </row>
    <row r="576" spans="1:8" ht="19.5" customHeight="1">
      <c r="A576" s="111" t="s">
        <v>1158</v>
      </c>
      <c r="B576" s="112">
        <f t="shared" si="110"/>
        <v>41</v>
      </c>
      <c r="C576" s="112">
        <v>41</v>
      </c>
      <c r="D576" s="112"/>
      <c r="E576" s="112">
        <f t="shared" si="108"/>
        <v>40</v>
      </c>
      <c r="F576" s="112">
        <v>40</v>
      </c>
      <c r="G576" s="112"/>
      <c r="H576" s="52">
        <f t="shared" si="99"/>
        <v>-2.439024390243901</v>
      </c>
    </row>
    <row r="577" spans="1:8" ht="19.5" customHeight="1">
      <c r="A577" s="111" t="s">
        <v>1159</v>
      </c>
      <c r="B577" s="112">
        <f t="shared" si="110"/>
        <v>855</v>
      </c>
      <c r="C577" s="112">
        <v>855</v>
      </c>
      <c r="D577" s="112"/>
      <c r="E577" s="112">
        <f t="shared" si="108"/>
        <v>860</v>
      </c>
      <c r="F577" s="112">
        <v>860</v>
      </c>
      <c r="G577" s="112"/>
      <c r="H577" s="52">
        <f t="shared" si="99"/>
        <v>0.5847953216374151</v>
      </c>
    </row>
    <row r="578" spans="1:8" ht="16.5" customHeight="1">
      <c r="A578" s="111" t="s">
        <v>1160</v>
      </c>
      <c r="B578" s="112">
        <f t="shared" si="110"/>
        <v>0</v>
      </c>
      <c r="C578" s="112"/>
      <c r="D578" s="112"/>
      <c r="E578" s="112">
        <f t="shared" si="108"/>
        <v>7</v>
      </c>
      <c r="F578" s="112"/>
      <c r="G578" s="112">
        <v>7</v>
      </c>
      <c r="H578" s="52"/>
    </row>
    <row r="579" spans="1:8" ht="16.5" customHeight="1">
      <c r="A579" s="111" t="s">
        <v>1161</v>
      </c>
      <c r="B579" s="112">
        <f t="shared" si="110"/>
        <v>607</v>
      </c>
      <c r="C579" s="112"/>
      <c r="D579" s="112">
        <v>607</v>
      </c>
      <c r="E579" s="112">
        <f t="shared" si="108"/>
        <v>1248</v>
      </c>
      <c r="F579" s="112"/>
      <c r="G579" s="112">
        <v>1248</v>
      </c>
      <c r="H579" s="52">
        <f t="shared" si="99"/>
        <v>105.60131795716637</v>
      </c>
    </row>
    <row r="580" spans="1:8" ht="19.5" customHeight="1">
      <c r="A580" s="111" t="s">
        <v>1162</v>
      </c>
      <c r="B580" s="110">
        <f aca="true" t="shared" si="111" ref="B580:G580">SUM(B581:B585)</f>
        <v>24</v>
      </c>
      <c r="C580" s="110">
        <f t="shared" si="111"/>
        <v>0</v>
      </c>
      <c r="D580" s="110">
        <f t="shared" si="111"/>
        <v>24</v>
      </c>
      <c r="E580" s="110">
        <f t="shared" si="111"/>
        <v>408</v>
      </c>
      <c r="F580" s="110">
        <f t="shared" si="111"/>
        <v>8</v>
      </c>
      <c r="G580" s="110">
        <f t="shared" si="111"/>
        <v>400</v>
      </c>
      <c r="H580" s="52">
        <f t="shared" si="99"/>
        <v>1600</v>
      </c>
    </row>
    <row r="581" spans="1:8" ht="16.5" customHeight="1">
      <c r="A581" s="111" t="s">
        <v>1163</v>
      </c>
      <c r="B581" s="112">
        <f>C581+D581</f>
        <v>18</v>
      </c>
      <c r="C581" s="232"/>
      <c r="D581" s="232">
        <v>18</v>
      </c>
      <c r="E581" s="112">
        <f t="shared" si="108"/>
        <v>326</v>
      </c>
      <c r="F581" s="232">
        <v>5</v>
      </c>
      <c r="G581" s="232">
        <v>321</v>
      </c>
      <c r="H581" s="52">
        <f t="shared" si="99"/>
        <v>1711.111111111111</v>
      </c>
    </row>
    <row r="582" spans="1:8" s="328" customFormat="1" ht="19.5" customHeight="1">
      <c r="A582" s="327" t="s">
        <v>1171</v>
      </c>
      <c r="B582" s="112">
        <f>C582+D582</f>
        <v>6</v>
      </c>
      <c r="C582" s="112"/>
      <c r="D582" s="112">
        <v>6</v>
      </c>
      <c r="E582" s="112">
        <f t="shared" si="108"/>
        <v>61</v>
      </c>
      <c r="F582" s="112"/>
      <c r="G582" s="112">
        <v>61</v>
      </c>
      <c r="H582" s="52">
        <f t="shared" si="99"/>
        <v>916.6666666666666</v>
      </c>
    </row>
    <row r="583" spans="1:8" ht="16.5" customHeight="1">
      <c r="A583" s="111" t="s">
        <v>1172</v>
      </c>
      <c r="B583" s="112">
        <f>C583+D583</f>
        <v>0</v>
      </c>
      <c r="C583" s="112"/>
      <c r="D583" s="112"/>
      <c r="E583" s="112">
        <f t="shared" si="108"/>
        <v>10</v>
      </c>
      <c r="F583" s="112"/>
      <c r="G583" s="112">
        <v>10</v>
      </c>
      <c r="H583" s="52"/>
    </row>
    <row r="584" spans="1:8" ht="16.5" customHeight="1" hidden="1">
      <c r="A584" s="111" t="s">
        <v>1173</v>
      </c>
      <c r="B584" s="112">
        <f>C584+D584</f>
        <v>0</v>
      </c>
      <c r="C584" s="232"/>
      <c r="D584" s="232"/>
      <c r="E584" s="112">
        <f t="shared" si="108"/>
        <v>0</v>
      </c>
      <c r="F584" s="232"/>
      <c r="G584" s="232"/>
      <c r="H584" s="52" t="e">
        <f aca="true" t="shared" si="112" ref="H584:H646">E584/B584*100-100</f>
        <v>#DIV/0!</v>
      </c>
    </row>
    <row r="585" spans="1:8" s="328" customFormat="1" ht="16.5" customHeight="1">
      <c r="A585" s="327" t="s">
        <v>1174</v>
      </c>
      <c r="B585" s="112">
        <f>C585+D585</f>
        <v>0</v>
      </c>
      <c r="C585" s="329"/>
      <c r="D585" s="329"/>
      <c r="E585" s="112">
        <f t="shared" si="108"/>
        <v>11</v>
      </c>
      <c r="F585" s="329">
        <v>3</v>
      </c>
      <c r="G585" s="329">
        <v>8</v>
      </c>
      <c r="H585" s="52"/>
    </row>
    <row r="586" spans="1:8" ht="19.5" customHeight="1">
      <c r="A586" s="111" t="s">
        <v>1175</v>
      </c>
      <c r="B586" s="110">
        <f aca="true" t="shared" si="113" ref="B586:G586">SUM(B587:B592)</f>
        <v>2</v>
      </c>
      <c r="C586" s="110">
        <f t="shared" si="113"/>
        <v>2</v>
      </c>
      <c r="D586" s="110">
        <f t="shared" si="113"/>
        <v>0</v>
      </c>
      <c r="E586" s="110">
        <f t="shared" si="113"/>
        <v>17</v>
      </c>
      <c r="F586" s="110">
        <f t="shared" si="113"/>
        <v>2</v>
      </c>
      <c r="G586" s="110">
        <f t="shared" si="113"/>
        <v>15</v>
      </c>
      <c r="H586" s="52">
        <f t="shared" si="112"/>
        <v>750</v>
      </c>
    </row>
    <row r="587" spans="1:8" ht="19.5" customHeight="1" hidden="1">
      <c r="A587" s="111" t="s">
        <v>1176</v>
      </c>
      <c r="B587" s="112">
        <f aca="true" t="shared" si="114" ref="B587:B592">C587+D587</f>
        <v>0</v>
      </c>
      <c r="C587" s="112"/>
      <c r="D587" s="112"/>
      <c r="E587" s="112">
        <f t="shared" si="108"/>
        <v>0</v>
      </c>
      <c r="F587" s="112"/>
      <c r="G587" s="112"/>
      <c r="H587" s="52" t="e">
        <f t="shared" si="112"/>
        <v>#DIV/0!</v>
      </c>
    </row>
    <row r="588" spans="1:8" ht="16.5" customHeight="1" hidden="1">
      <c r="A588" s="111" t="s">
        <v>1177</v>
      </c>
      <c r="B588" s="112">
        <f t="shared" si="114"/>
        <v>0</v>
      </c>
      <c r="C588" s="232"/>
      <c r="D588" s="232"/>
      <c r="E588" s="112">
        <f t="shared" si="108"/>
        <v>0</v>
      </c>
      <c r="F588" s="232"/>
      <c r="G588" s="232"/>
      <c r="H588" s="52" t="e">
        <f t="shared" si="112"/>
        <v>#DIV/0!</v>
      </c>
    </row>
    <row r="589" spans="1:8" ht="16.5" customHeight="1" hidden="1">
      <c r="A589" s="111" t="s">
        <v>1178</v>
      </c>
      <c r="B589" s="112">
        <f t="shared" si="114"/>
        <v>0</v>
      </c>
      <c r="C589" s="232"/>
      <c r="D589" s="232"/>
      <c r="E589" s="112">
        <f t="shared" si="108"/>
        <v>0</v>
      </c>
      <c r="F589" s="232"/>
      <c r="G589" s="232"/>
      <c r="H589" s="52" t="e">
        <f t="shared" si="112"/>
        <v>#DIV/0!</v>
      </c>
    </row>
    <row r="590" spans="1:8" ht="19.5" customHeight="1">
      <c r="A590" s="111" t="s">
        <v>1179</v>
      </c>
      <c r="B590" s="112">
        <f t="shared" si="114"/>
        <v>2</v>
      </c>
      <c r="C590" s="232">
        <v>2</v>
      </c>
      <c r="D590" s="232"/>
      <c r="E590" s="112">
        <f t="shared" si="108"/>
        <v>2</v>
      </c>
      <c r="F590" s="232">
        <v>2</v>
      </c>
      <c r="G590" s="232"/>
      <c r="H590" s="52">
        <f t="shared" si="112"/>
        <v>0</v>
      </c>
    </row>
    <row r="591" spans="1:8" ht="16.5" customHeight="1" hidden="1">
      <c r="A591" s="111" t="s">
        <v>1180</v>
      </c>
      <c r="B591" s="112">
        <f t="shared" si="114"/>
        <v>0</v>
      </c>
      <c r="C591" s="112"/>
      <c r="D591" s="112"/>
      <c r="E591" s="112">
        <f t="shared" si="108"/>
        <v>0</v>
      </c>
      <c r="F591" s="112"/>
      <c r="G591" s="112"/>
      <c r="H591" s="52" t="e">
        <f t="shared" si="112"/>
        <v>#DIV/0!</v>
      </c>
    </row>
    <row r="592" spans="1:8" ht="16.5" customHeight="1">
      <c r="A592" s="111" t="s">
        <v>1181</v>
      </c>
      <c r="B592" s="112">
        <f t="shared" si="114"/>
        <v>0</v>
      </c>
      <c r="C592" s="232"/>
      <c r="D592" s="232"/>
      <c r="E592" s="112">
        <f t="shared" si="108"/>
        <v>15</v>
      </c>
      <c r="F592" s="232"/>
      <c r="G592" s="232">
        <v>15</v>
      </c>
      <c r="H592" s="52"/>
    </row>
    <row r="593" spans="1:8" ht="19.5" customHeight="1">
      <c r="A593" s="111" t="s">
        <v>1182</v>
      </c>
      <c r="B593" s="110">
        <f aca="true" t="shared" si="115" ref="B593:G593">SUM(B594:B601)</f>
        <v>818</v>
      </c>
      <c r="C593" s="110">
        <f t="shared" si="115"/>
        <v>818</v>
      </c>
      <c r="D593" s="110">
        <f t="shared" si="115"/>
        <v>0</v>
      </c>
      <c r="E593" s="110">
        <f t="shared" si="115"/>
        <v>2293</v>
      </c>
      <c r="F593" s="110">
        <f t="shared" si="115"/>
        <v>868</v>
      </c>
      <c r="G593" s="110">
        <f t="shared" si="115"/>
        <v>1425</v>
      </c>
      <c r="H593" s="52">
        <f t="shared" si="112"/>
        <v>180.3178484107579</v>
      </c>
    </row>
    <row r="594" spans="1:8" ht="19.5" customHeight="1">
      <c r="A594" s="111" t="s">
        <v>801</v>
      </c>
      <c r="B594" s="112">
        <f aca="true" t="shared" si="116" ref="B594:B606">C594+D594</f>
        <v>111</v>
      </c>
      <c r="C594" s="112">
        <v>111</v>
      </c>
      <c r="D594" s="112"/>
      <c r="E594" s="112">
        <f t="shared" si="108"/>
        <v>129</v>
      </c>
      <c r="F594" s="112">
        <v>125</v>
      </c>
      <c r="G594" s="112">
        <v>4</v>
      </c>
      <c r="H594" s="52">
        <f t="shared" si="112"/>
        <v>16.21621621621621</v>
      </c>
    </row>
    <row r="595" spans="1:8" ht="16.5" customHeight="1" hidden="1">
      <c r="A595" s="111" t="s">
        <v>802</v>
      </c>
      <c r="B595" s="112">
        <f t="shared" si="116"/>
        <v>0</v>
      </c>
      <c r="C595" s="232"/>
      <c r="D595" s="232"/>
      <c r="E595" s="112">
        <f t="shared" si="108"/>
        <v>0</v>
      </c>
      <c r="F595" s="232"/>
      <c r="G595" s="232"/>
      <c r="H595" s="52" t="e">
        <f t="shared" si="112"/>
        <v>#DIV/0!</v>
      </c>
    </row>
    <row r="596" spans="1:8" s="317" customFormat="1" ht="16.5" customHeight="1" hidden="1">
      <c r="A596" s="314" t="s">
        <v>803</v>
      </c>
      <c r="B596" s="112">
        <f t="shared" si="116"/>
        <v>0</v>
      </c>
      <c r="C596" s="318"/>
      <c r="D596" s="318"/>
      <c r="E596" s="315">
        <f t="shared" si="108"/>
        <v>0</v>
      </c>
      <c r="F596" s="318"/>
      <c r="G596" s="318"/>
      <c r="H596" s="316"/>
    </row>
    <row r="597" spans="1:8" ht="16.5" customHeight="1">
      <c r="A597" s="111" t="s">
        <v>1183</v>
      </c>
      <c r="B597" s="112">
        <f t="shared" si="116"/>
        <v>0</v>
      </c>
      <c r="C597" s="112"/>
      <c r="D597" s="112"/>
      <c r="E597" s="112">
        <f t="shared" si="108"/>
        <v>292</v>
      </c>
      <c r="F597" s="112"/>
      <c r="G597" s="112">
        <v>292</v>
      </c>
      <c r="H597" s="52"/>
    </row>
    <row r="598" spans="1:8" ht="16.5" customHeight="1">
      <c r="A598" s="111" t="s">
        <v>1184</v>
      </c>
      <c r="B598" s="112">
        <f t="shared" si="116"/>
        <v>0</v>
      </c>
      <c r="C598" s="112"/>
      <c r="D598" s="112"/>
      <c r="E598" s="112">
        <f t="shared" si="108"/>
        <v>231</v>
      </c>
      <c r="F598" s="112"/>
      <c r="G598" s="112">
        <v>231</v>
      </c>
      <c r="H598" s="52"/>
    </row>
    <row r="599" spans="1:8" ht="16.5" customHeight="1" hidden="1">
      <c r="A599" s="111" t="s">
        <v>1185</v>
      </c>
      <c r="B599" s="112">
        <f t="shared" si="116"/>
        <v>0</v>
      </c>
      <c r="C599" s="232"/>
      <c r="D599" s="232"/>
      <c r="E599" s="112">
        <f t="shared" si="108"/>
        <v>0</v>
      </c>
      <c r="F599" s="232"/>
      <c r="G599" s="232"/>
      <c r="H599" s="52" t="e">
        <f t="shared" si="112"/>
        <v>#DIV/0!</v>
      </c>
    </row>
    <row r="600" spans="1:8" s="323" customFormat="1" ht="16.5" customHeight="1">
      <c r="A600" s="319" t="s">
        <v>1525</v>
      </c>
      <c r="B600" s="320">
        <f t="shared" si="116"/>
        <v>707</v>
      </c>
      <c r="C600" s="321">
        <v>707</v>
      </c>
      <c r="D600" s="321"/>
      <c r="E600" s="320">
        <f t="shared" si="108"/>
        <v>1334</v>
      </c>
      <c r="F600" s="321">
        <v>743</v>
      </c>
      <c r="G600" s="321">
        <v>591</v>
      </c>
      <c r="H600" s="322">
        <f t="shared" si="112"/>
        <v>88.6845827439887</v>
      </c>
    </row>
    <row r="601" spans="1:8" s="323" customFormat="1" ht="19.5" customHeight="1">
      <c r="A601" s="319" t="s">
        <v>1186</v>
      </c>
      <c r="B601" s="320">
        <f t="shared" si="116"/>
        <v>0</v>
      </c>
      <c r="C601" s="320"/>
      <c r="D601" s="320"/>
      <c r="E601" s="320">
        <f t="shared" si="108"/>
        <v>307</v>
      </c>
      <c r="F601" s="320"/>
      <c r="G601" s="320">
        <v>307</v>
      </c>
      <c r="H601" s="322"/>
    </row>
    <row r="602" spans="1:8" ht="16.5" customHeight="1" hidden="1">
      <c r="A602" s="111" t="s">
        <v>1187</v>
      </c>
      <c r="B602" s="112">
        <f t="shared" si="116"/>
        <v>0</v>
      </c>
      <c r="C602" s="110"/>
      <c r="D602" s="110"/>
      <c r="E602" s="112">
        <f t="shared" si="108"/>
        <v>0</v>
      </c>
      <c r="F602" s="110"/>
      <c r="G602" s="110"/>
      <c r="H602" s="52" t="e">
        <f t="shared" si="112"/>
        <v>#DIV/0!</v>
      </c>
    </row>
    <row r="603" spans="1:8" ht="16.5" customHeight="1" hidden="1">
      <c r="A603" s="111" t="s">
        <v>1188</v>
      </c>
      <c r="B603" s="112">
        <f t="shared" si="116"/>
        <v>0</v>
      </c>
      <c r="C603" s="232"/>
      <c r="D603" s="232"/>
      <c r="E603" s="112">
        <f t="shared" si="108"/>
        <v>0</v>
      </c>
      <c r="F603" s="232"/>
      <c r="G603" s="232"/>
      <c r="H603" s="52" t="e">
        <f t="shared" si="112"/>
        <v>#DIV/0!</v>
      </c>
    </row>
    <row r="604" spans="1:8" ht="16.5" customHeight="1" hidden="1">
      <c r="A604" s="111" t="s">
        <v>1189</v>
      </c>
      <c r="B604" s="112">
        <f t="shared" si="116"/>
        <v>0</v>
      </c>
      <c r="C604" s="112"/>
      <c r="D604" s="112"/>
      <c r="E604" s="112">
        <f t="shared" si="108"/>
        <v>0</v>
      </c>
      <c r="F604" s="112"/>
      <c r="G604" s="112"/>
      <c r="H604" s="52" t="e">
        <f t="shared" si="112"/>
        <v>#DIV/0!</v>
      </c>
    </row>
    <row r="605" spans="1:8" ht="16.5" customHeight="1" hidden="1">
      <c r="A605" s="111" t="s">
        <v>1190</v>
      </c>
      <c r="B605" s="112">
        <f t="shared" si="116"/>
        <v>0</v>
      </c>
      <c r="C605" s="232"/>
      <c r="D605" s="232"/>
      <c r="E605" s="112">
        <f t="shared" si="108"/>
        <v>0</v>
      </c>
      <c r="F605" s="232"/>
      <c r="G605" s="232"/>
      <c r="H605" s="52" t="e">
        <f t="shared" si="112"/>
        <v>#DIV/0!</v>
      </c>
    </row>
    <row r="606" spans="1:8" ht="16.5" customHeight="1" hidden="1">
      <c r="A606" s="111" t="s">
        <v>1191</v>
      </c>
      <c r="B606" s="112">
        <f t="shared" si="116"/>
        <v>0</v>
      </c>
      <c r="C606" s="232"/>
      <c r="D606" s="232"/>
      <c r="E606" s="112">
        <f t="shared" si="108"/>
        <v>0</v>
      </c>
      <c r="F606" s="232"/>
      <c r="G606" s="232"/>
      <c r="H606" s="52" t="e">
        <f t="shared" si="112"/>
        <v>#DIV/0!</v>
      </c>
    </row>
    <row r="607" spans="1:8" ht="19.5" customHeight="1">
      <c r="A607" s="111" t="s">
        <v>1192</v>
      </c>
      <c r="B607" s="110">
        <f aca="true" t="shared" si="117" ref="B607:G607">SUM(B608:B611)</f>
        <v>49</v>
      </c>
      <c r="C607" s="110">
        <f t="shared" si="117"/>
        <v>49</v>
      </c>
      <c r="D607" s="110">
        <f t="shared" si="117"/>
        <v>0</v>
      </c>
      <c r="E607" s="110">
        <f t="shared" si="117"/>
        <v>50</v>
      </c>
      <c r="F607" s="110">
        <f t="shared" si="117"/>
        <v>50</v>
      </c>
      <c r="G607" s="110">
        <f t="shared" si="117"/>
        <v>0</v>
      </c>
      <c r="H607" s="52">
        <f t="shared" si="112"/>
        <v>2.040816326530617</v>
      </c>
    </row>
    <row r="608" spans="1:8" ht="16.5" customHeight="1">
      <c r="A608" s="111" t="s">
        <v>801</v>
      </c>
      <c r="B608" s="112">
        <f>C608+D608</f>
        <v>43</v>
      </c>
      <c r="C608" s="112">
        <v>43</v>
      </c>
      <c r="D608" s="112"/>
      <c r="E608" s="112">
        <f t="shared" si="108"/>
        <v>45</v>
      </c>
      <c r="F608" s="112">
        <v>45</v>
      </c>
      <c r="G608" s="112"/>
      <c r="H608" s="52">
        <f t="shared" si="112"/>
        <v>4.651162790697683</v>
      </c>
    </row>
    <row r="609" spans="1:8" ht="16.5" customHeight="1" hidden="1">
      <c r="A609" s="111" t="s">
        <v>802</v>
      </c>
      <c r="B609" s="112">
        <f>C609+D609</f>
        <v>0</v>
      </c>
      <c r="C609" s="232"/>
      <c r="D609" s="232"/>
      <c r="E609" s="112">
        <f t="shared" si="108"/>
        <v>0</v>
      </c>
      <c r="F609" s="232"/>
      <c r="G609" s="232"/>
      <c r="H609" s="52" t="e">
        <f t="shared" si="112"/>
        <v>#DIV/0!</v>
      </c>
    </row>
    <row r="610" spans="1:8" ht="16.5" customHeight="1" hidden="1">
      <c r="A610" s="111" t="s">
        <v>803</v>
      </c>
      <c r="B610" s="112">
        <f>C610+D610</f>
        <v>0</v>
      </c>
      <c r="C610" s="232"/>
      <c r="D610" s="232"/>
      <c r="E610" s="112">
        <f t="shared" si="108"/>
        <v>0</v>
      </c>
      <c r="F610" s="232"/>
      <c r="G610" s="232"/>
      <c r="H610" s="52" t="e">
        <f t="shared" si="112"/>
        <v>#DIV/0!</v>
      </c>
    </row>
    <row r="611" spans="1:8" ht="19.5" customHeight="1">
      <c r="A611" s="111" t="s">
        <v>1193</v>
      </c>
      <c r="B611" s="112">
        <f>C611+D611</f>
        <v>6</v>
      </c>
      <c r="C611" s="112">
        <v>6</v>
      </c>
      <c r="D611" s="112"/>
      <c r="E611" s="112">
        <f t="shared" si="108"/>
        <v>5</v>
      </c>
      <c r="F611" s="112">
        <v>5</v>
      </c>
      <c r="G611" s="112"/>
      <c r="H611" s="52">
        <f t="shared" si="112"/>
        <v>-16.666666666666657</v>
      </c>
    </row>
    <row r="612" spans="1:8" ht="19.5" customHeight="1">
      <c r="A612" s="111" t="s">
        <v>738</v>
      </c>
      <c r="B612" s="110">
        <f aca="true" t="shared" si="118" ref="B612:G612">SUM(B613:B614)</f>
        <v>1120</v>
      </c>
      <c r="C612" s="110">
        <f t="shared" si="118"/>
        <v>1120</v>
      </c>
      <c r="D612" s="110">
        <f t="shared" si="118"/>
        <v>0</v>
      </c>
      <c r="E612" s="110">
        <f t="shared" si="118"/>
        <v>1265</v>
      </c>
      <c r="F612" s="110">
        <f t="shared" si="118"/>
        <v>1120</v>
      </c>
      <c r="G612" s="110">
        <f t="shared" si="118"/>
        <v>145</v>
      </c>
      <c r="H612" s="52">
        <f t="shared" si="112"/>
        <v>12.946428571428584</v>
      </c>
    </row>
    <row r="613" spans="1:8" ht="19.5" customHeight="1">
      <c r="A613" s="111" t="s">
        <v>737</v>
      </c>
      <c r="B613" s="112">
        <f>C613+D613</f>
        <v>320</v>
      </c>
      <c r="C613" s="112">
        <v>320</v>
      </c>
      <c r="D613" s="112"/>
      <c r="E613" s="112">
        <f t="shared" si="108"/>
        <v>353</v>
      </c>
      <c r="F613" s="112">
        <v>320</v>
      </c>
      <c r="G613" s="112">
        <v>33</v>
      </c>
      <c r="H613" s="52">
        <f t="shared" si="112"/>
        <v>10.312499999999986</v>
      </c>
    </row>
    <row r="614" spans="1:8" ht="19.5" customHeight="1">
      <c r="A614" s="111" t="s">
        <v>736</v>
      </c>
      <c r="B614" s="112">
        <f>C614+D614</f>
        <v>800</v>
      </c>
      <c r="C614" s="112">
        <v>800</v>
      </c>
      <c r="D614" s="112"/>
      <c r="E614" s="112">
        <f t="shared" si="108"/>
        <v>912</v>
      </c>
      <c r="F614" s="112">
        <v>800</v>
      </c>
      <c r="G614" s="112">
        <v>112</v>
      </c>
      <c r="H614" s="52">
        <f t="shared" si="112"/>
        <v>13.999999999999986</v>
      </c>
    </row>
    <row r="615" spans="1:8" ht="19.5" customHeight="1">
      <c r="A615" s="111" t="s">
        <v>735</v>
      </c>
      <c r="B615" s="110">
        <f aca="true" t="shared" si="119" ref="B615:G615">SUM(B616:B617)</f>
        <v>125</v>
      </c>
      <c r="C615" s="110">
        <f t="shared" si="119"/>
        <v>125</v>
      </c>
      <c r="D615" s="110">
        <f t="shared" si="119"/>
        <v>0</v>
      </c>
      <c r="E615" s="110">
        <f t="shared" si="119"/>
        <v>154</v>
      </c>
      <c r="F615" s="110">
        <f t="shared" si="119"/>
        <v>154</v>
      </c>
      <c r="G615" s="110">
        <f t="shared" si="119"/>
        <v>0</v>
      </c>
      <c r="H615" s="52">
        <f t="shared" si="112"/>
        <v>23.200000000000003</v>
      </c>
    </row>
    <row r="616" spans="1:8" ht="16.5" customHeight="1">
      <c r="A616" s="111" t="s">
        <v>734</v>
      </c>
      <c r="B616" s="112">
        <f>C616+D616</f>
        <v>1</v>
      </c>
      <c r="C616" s="232">
        <v>1</v>
      </c>
      <c r="D616" s="232"/>
      <c r="E616" s="112">
        <f t="shared" si="108"/>
        <v>1</v>
      </c>
      <c r="F616" s="232">
        <v>1</v>
      </c>
      <c r="G616" s="232"/>
      <c r="H616" s="52">
        <f t="shared" si="112"/>
        <v>0</v>
      </c>
    </row>
    <row r="617" spans="1:8" ht="19.5" customHeight="1">
      <c r="A617" s="111" t="s">
        <v>733</v>
      </c>
      <c r="B617" s="112">
        <f>C617+D617</f>
        <v>124</v>
      </c>
      <c r="C617" s="112">
        <v>124</v>
      </c>
      <c r="D617" s="112"/>
      <c r="E617" s="112">
        <f t="shared" si="108"/>
        <v>153</v>
      </c>
      <c r="F617" s="112">
        <v>153</v>
      </c>
      <c r="G617" s="112"/>
      <c r="H617" s="52">
        <f t="shared" si="112"/>
        <v>23.38709677419355</v>
      </c>
    </row>
    <row r="618" spans="1:8" ht="19.5" customHeight="1">
      <c r="A618" s="111" t="s">
        <v>732</v>
      </c>
      <c r="B618" s="110">
        <f aca="true" t="shared" si="120" ref="B618:G618">SUM(B619:B620)</f>
        <v>520</v>
      </c>
      <c r="C618" s="110">
        <f t="shared" si="120"/>
        <v>520</v>
      </c>
      <c r="D618" s="110">
        <f t="shared" si="120"/>
        <v>0</v>
      </c>
      <c r="E618" s="110">
        <f t="shared" si="120"/>
        <v>748</v>
      </c>
      <c r="F618" s="110">
        <f t="shared" si="120"/>
        <v>520</v>
      </c>
      <c r="G618" s="110">
        <f t="shared" si="120"/>
        <v>228</v>
      </c>
      <c r="H618" s="52">
        <f t="shared" si="112"/>
        <v>43.84615384615384</v>
      </c>
    </row>
    <row r="619" spans="1:8" ht="16.5" customHeight="1">
      <c r="A619" s="111" t="s">
        <v>731</v>
      </c>
      <c r="B619" s="112">
        <f aca="true" t="shared" si="121" ref="B619:B626">C619+D619</f>
        <v>0</v>
      </c>
      <c r="C619" s="232"/>
      <c r="D619" s="232"/>
      <c r="E619" s="112">
        <f t="shared" si="108"/>
        <v>83</v>
      </c>
      <c r="F619" s="232"/>
      <c r="G619" s="232">
        <v>83</v>
      </c>
      <c r="H619" s="52"/>
    </row>
    <row r="620" spans="1:8" ht="19.5" customHeight="1">
      <c r="A620" s="261" t="s">
        <v>1420</v>
      </c>
      <c r="B620" s="112">
        <f t="shared" si="121"/>
        <v>520</v>
      </c>
      <c r="C620" s="112">
        <v>520</v>
      </c>
      <c r="D620" s="112"/>
      <c r="E620" s="112">
        <f t="shared" si="108"/>
        <v>665</v>
      </c>
      <c r="F620" s="112">
        <v>520</v>
      </c>
      <c r="G620" s="112">
        <v>145</v>
      </c>
      <c r="H620" s="52">
        <f t="shared" si="112"/>
        <v>27.884615384615373</v>
      </c>
    </row>
    <row r="621" spans="1:8" ht="16.5" customHeight="1" hidden="1">
      <c r="A621" s="111" t="s">
        <v>1194</v>
      </c>
      <c r="B621" s="112">
        <f t="shared" si="121"/>
        <v>0</v>
      </c>
      <c r="C621" s="233"/>
      <c r="D621" s="233"/>
      <c r="E621" s="112">
        <f t="shared" si="108"/>
        <v>0</v>
      </c>
      <c r="F621" s="233"/>
      <c r="G621" s="233"/>
      <c r="H621" s="52" t="e">
        <f t="shared" si="112"/>
        <v>#DIV/0!</v>
      </c>
    </row>
    <row r="622" spans="1:8" ht="16.5" customHeight="1" hidden="1">
      <c r="A622" s="111" t="s">
        <v>1195</v>
      </c>
      <c r="B622" s="112">
        <f t="shared" si="121"/>
        <v>0</v>
      </c>
      <c r="C622" s="232"/>
      <c r="D622" s="232"/>
      <c r="E622" s="112">
        <f t="shared" si="108"/>
        <v>0</v>
      </c>
      <c r="F622" s="232"/>
      <c r="G622" s="232"/>
      <c r="H622" s="52" t="e">
        <f t="shared" si="112"/>
        <v>#DIV/0!</v>
      </c>
    </row>
    <row r="623" spans="1:8" ht="16.5" customHeight="1" hidden="1">
      <c r="A623" s="111" t="s">
        <v>1196</v>
      </c>
      <c r="B623" s="112">
        <f t="shared" si="121"/>
        <v>0</v>
      </c>
      <c r="C623" s="232"/>
      <c r="D623" s="232"/>
      <c r="E623" s="112">
        <f t="shared" si="108"/>
        <v>0</v>
      </c>
      <c r="F623" s="232"/>
      <c r="G623" s="232"/>
      <c r="H623" s="52" t="e">
        <f t="shared" si="112"/>
        <v>#DIV/0!</v>
      </c>
    </row>
    <row r="624" spans="1:8" ht="16.5" customHeight="1" hidden="1">
      <c r="A624" s="111" t="s">
        <v>730</v>
      </c>
      <c r="B624" s="112">
        <f t="shared" si="121"/>
        <v>0</v>
      </c>
      <c r="C624" s="110"/>
      <c r="D624" s="110"/>
      <c r="E624" s="112">
        <f t="shared" si="108"/>
        <v>0</v>
      </c>
      <c r="F624" s="110"/>
      <c r="G624" s="110"/>
      <c r="H624" s="52" t="e">
        <f t="shared" si="112"/>
        <v>#DIV/0!</v>
      </c>
    </row>
    <row r="625" spans="1:8" ht="16.5" customHeight="1" hidden="1">
      <c r="A625" s="111" t="s">
        <v>729</v>
      </c>
      <c r="B625" s="112">
        <f t="shared" si="121"/>
        <v>0</v>
      </c>
      <c r="C625" s="232"/>
      <c r="D625" s="232"/>
      <c r="E625" s="112">
        <f t="shared" si="108"/>
        <v>0</v>
      </c>
      <c r="F625" s="232"/>
      <c r="G625" s="232"/>
      <c r="H625" s="52" t="e">
        <f t="shared" si="112"/>
        <v>#DIV/0!</v>
      </c>
    </row>
    <row r="626" spans="1:8" ht="16.5" customHeight="1" hidden="1">
      <c r="A626" s="111" t="s">
        <v>728</v>
      </c>
      <c r="B626" s="112">
        <f t="shared" si="121"/>
        <v>0</v>
      </c>
      <c r="C626" s="112"/>
      <c r="D626" s="112"/>
      <c r="E626" s="112">
        <f t="shared" si="108"/>
        <v>0</v>
      </c>
      <c r="F626" s="112"/>
      <c r="G626" s="112"/>
      <c r="H626" s="52" t="e">
        <f t="shared" si="112"/>
        <v>#DIV/0!</v>
      </c>
    </row>
    <row r="627" spans="1:8" ht="19.5" customHeight="1">
      <c r="A627" s="111" t="s">
        <v>612</v>
      </c>
      <c r="B627" s="112">
        <f aca="true" t="shared" si="122" ref="B627:G627">SUM(B628:B629)</f>
        <v>5177</v>
      </c>
      <c r="C627" s="112">
        <f t="shared" si="122"/>
        <v>1896</v>
      </c>
      <c r="D627" s="112">
        <f t="shared" si="122"/>
        <v>3281</v>
      </c>
      <c r="E627" s="112">
        <f t="shared" si="122"/>
        <v>6269</v>
      </c>
      <c r="F627" s="112">
        <f t="shared" si="122"/>
        <v>1831</v>
      </c>
      <c r="G627" s="112">
        <f t="shared" si="122"/>
        <v>4438</v>
      </c>
      <c r="H627" s="52">
        <f t="shared" si="112"/>
        <v>21.093297276414916</v>
      </c>
    </row>
    <row r="628" spans="1:8" ht="19.5" customHeight="1">
      <c r="A628" s="111" t="s">
        <v>614</v>
      </c>
      <c r="B628" s="112">
        <f>C628+D628</f>
        <v>4219</v>
      </c>
      <c r="C628" s="112">
        <v>938</v>
      </c>
      <c r="D628" s="112">
        <v>3281</v>
      </c>
      <c r="E628" s="112">
        <f aca="true" t="shared" si="123" ref="E628:E687">F628+G628</f>
        <v>5276</v>
      </c>
      <c r="F628" s="112">
        <v>838</v>
      </c>
      <c r="G628" s="112">
        <v>4438</v>
      </c>
      <c r="H628" s="52">
        <f t="shared" si="112"/>
        <v>25.05333017302678</v>
      </c>
    </row>
    <row r="629" spans="1:8" ht="19.5" customHeight="1">
      <c r="A629" s="111" t="s">
        <v>615</v>
      </c>
      <c r="B629" s="112">
        <f>C629+D629</f>
        <v>958</v>
      </c>
      <c r="C629" s="112">
        <v>958</v>
      </c>
      <c r="D629" s="112"/>
      <c r="E629" s="112">
        <f t="shared" si="123"/>
        <v>993</v>
      </c>
      <c r="F629" s="112">
        <v>993</v>
      </c>
      <c r="G629" s="112"/>
      <c r="H629" s="52">
        <f t="shared" si="112"/>
        <v>3.6534446764091797</v>
      </c>
    </row>
    <row r="630" spans="1:8" ht="19.5" customHeight="1">
      <c r="A630" s="111" t="s">
        <v>617</v>
      </c>
      <c r="B630" s="112">
        <f aca="true" t="shared" si="124" ref="B630:G630">SUM(B631:B634)</f>
        <v>460</v>
      </c>
      <c r="C630" s="112">
        <f t="shared" si="124"/>
        <v>460</v>
      </c>
      <c r="D630" s="112">
        <f t="shared" si="124"/>
        <v>0</v>
      </c>
      <c r="E630" s="112">
        <f t="shared" si="124"/>
        <v>498</v>
      </c>
      <c r="F630" s="112">
        <f t="shared" si="124"/>
        <v>498</v>
      </c>
      <c r="G630" s="112">
        <f t="shared" si="124"/>
        <v>0</v>
      </c>
      <c r="H630" s="52">
        <f t="shared" si="112"/>
        <v>8.26086956521739</v>
      </c>
    </row>
    <row r="631" spans="1:8" ht="19.5" customHeight="1">
      <c r="A631" s="111" t="s">
        <v>616</v>
      </c>
      <c r="B631" s="112">
        <f>C631+D631</f>
        <v>255</v>
      </c>
      <c r="C631" s="112">
        <v>255</v>
      </c>
      <c r="D631" s="112"/>
      <c r="E631" s="112">
        <f t="shared" si="123"/>
        <v>288</v>
      </c>
      <c r="F631" s="112">
        <v>288</v>
      </c>
      <c r="G631" s="112"/>
      <c r="H631" s="52">
        <f t="shared" si="112"/>
        <v>12.941176470588232</v>
      </c>
    </row>
    <row r="632" spans="1:8" ht="19.5" customHeight="1">
      <c r="A632" s="111" t="s">
        <v>618</v>
      </c>
      <c r="B632" s="112">
        <f>C632+D632</f>
        <v>81</v>
      </c>
      <c r="C632" s="112">
        <v>81</v>
      </c>
      <c r="D632" s="112"/>
      <c r="E632" s="112">
        <f t="shared" si="123"/>
        <v>84</v>
      </c>
      <c r="F632" s="112">
        <v>84</v>
      </c>
      <c r="G632" s="112"/>
      <c r="H632" s="52">
        <f t="shared" si="112"/>
        <v>3.7037037037036953</v>
      </c>
    </row>
    <row r="633" spans="1:8" ht="19.5" customHeight="1">
      <c r="A633" s="111" t="s">
        <v>619</v>
      </c>
      <c r="B633" s="112">
        <f>C633+D633</f>
        <v>124</v>
      </c>
      <c r="C633" s="112">
        <v>124</v>
      </c>
      <c r="D633" s="112"/>
      <c r="E633" s="112">
        <f t="shared" si="123"/>
        <v>126</v>
      </c>
      <c r="F633" s="112">
        <v>126</v>
      </c>
      <c r="G633" s="112"/>
      <c r="H633" s="52">
        <f t="shared" si="112"/>
        <v>1.6129032258064484</v>
      </c>
    </row>
    <row r="634" spans="1:8" ht="19.5" customHeight="1" hidden="1">
      <c r="A634" s="111" t="s">
        <v>620</v>
      </c>
      <c r="B634" s="112">
        <f>C634+D634</f>
        <v>0</v>
      </c>
      <c r="C634" s="112"/>
      <c r="D634" s="112"/>
      <c r="E634" s="112">
        <f t="shared" si="123"/>
        <v>0</v>
      </c>
      <c r="F634" s="112"/>
      <c r="G634" s="112"/>
      <c r="H634" s="52" t="e">
        <f t="shared" si="112"/>
        <v>#DIV/0!</v>
      </c>
    </row>
    <row r="635" spans="1:8" ht="19.5" customHeight="1">
      <c r="A635" s="111" t="s">
        <v>613</v>
      </c>
      <c r="B635" s="112">
        <f>C635+D635</f>
        <v>7442</v>
      </c>
      <c r="C635" s="112">
        <v>1188</v>
      </c>
      <c r="D635" s="112">
        <v>6254</v>
      </c>
      <c r="E635" s="112">
        <f t="shared" si="123"/>
        <v>9437</v>
      </c>
      <c r="F635" s="112">
        <v>993</v>
      </c>
      <c r="G635" s="112">
        <v>8444</v>
      </c>
      <c r="H635" s="52">
        <f t="shared" si="112"/>
        <v>26.80730986294006</v>
      </c>
    </row>
    <row r="636" spans="1:8" s="39" customFormat="1" ht="19.5" customHeight="1">
      <c r="A636" s="261" t="s">
        <v>1421</v>
      </c>
      <c r="B636" s="110">
        <f aca="true" t="shared" si="125" ref="B636:G636">SUM(B637,B642,B655,B659,B671,B681,B684,B691,B693,B695,B705,B688,B699,B703)</f>
        <v>23175</v>
      </c>
      <c r="C636" s="110">
        <f t="shared" si="125"/>
        <v>11700</v>
      </c>
      <c r="D636" s="110">
        <f t="shared" si="125"/>
        <v>11475</v>
      </c>
      <c r="E636" s="110">
        <f t="shared" si="125"/>
        <v>34583</v>
      </c>
      <c r="F636" s="110">
        <f t="shared" si="125"/>
        <v>11444</v>
      </c>
      <c r="G636" s="110">
        <f t="shared" si="125"/>
        <v>23139</v>
      </c>
      <c r="H636" s="52">
        <f t="shared" si="112"/>
        <v>49.225458468176924</v>
      </c>
    </row>
    <row r="637" spans="1:8" ht="19.5" customHeight="1">
      <c r="A637" s="261" t="s">
        <v>1422</v>
      </c>
      <c r="B637" s="110">
        <f aca="true" t="shared" si="126" ref="B637:G637">SUM(B638:B641)</f>
        <v>585</v>
      </c>
      <c r="C637" s="110">
        <f t="shared" si="126"/>
        <v>585</v>
      </c>
      <c r="D637" s="110">
        <f t="shared" si="126"/>
        <v>0</v>
      </c>
      <c r="E637" s="110">
        <f t="shared" si="126"/>
        <v>585</v>
      </c>
      <c r="F637" s="110">
        <f t="shared" si="126"/>
        <v>585</v>
      </c>
      <c r="G637" s="110">
        <f t="shared" si="126"/>
        <v>0</v>
      </c>
      <c r="H637" s="52">
        <f t="shared" si="112"/>
        <v>0</v>
      </c>
    </row>
    <row r="638" spans="1:8" ht="19.5" customHeight="1">
      <c r="A638" s="111" t="s">
        <v>801</v>
      </c>
      <c r="B638" s="112">
        <f>C638+D638</f>
        <v>282</v>
      </c>
      <c r="C638" s="112">
        <v>282</v>
      </c>
      <c r="D638" s="112"/>
      <c r="E638" s="112">
        <f t="shared" si="123"/>
        <v>285</v>
      </c>
      <c r="F638" s="112">
        <v>285</v>
      </c>
      <c r="G638" s="112"/>
      <c r="H638" s="52">
        <f t="shared" si="112"/>
        <v>1.0638297872340559</v>
      </c>
    </row>
    <row r="639" spans="1:8" ht="16.5" customHeight="1" hidden="1">
      <c r="A639" s="111" t="s">
        <v>802</v>
      </c>
      <c r="B639" s="112">
        <f>C639+D639</f>
        <v>0</v>
      </c>
      <c r="C639" s="232"/>
      <c r="D639" s="232"/>
      <c r="E639" s="112">
        <f t="shared" si="123"/>
        <v>0</v>
      </c>
      <c r="F639" s="232"/>
      <c r="G639" s="232"/>
      <c r="H639" s="52" t="e">
        <f t="shared" si="112"/>
        <v>#DIV/0!</v>
      </c>
    </row>
    <row r="640" spans="1:8" ht="16.5" customHeight="1" hidden="1">
      <c r="A640" s="111" t="s">
        <v>803</v>
      </c>
      <c r="B640" s="112">
        <f>C640+D640</f>
        <v>0</v>
      </c>
      <c r="C640" s="232"/>
      <c r="D640" s="232"/>
      <c r="E640" s="112">
        <f t="shared" si="123"/>
        <v>0</v>
      </c>
      <c r="F640" s="232"/>
      <c r="G640" s="232"/>
      <c r="H640" s="52" t="e">
        <f t="shared" si="112"/>
        <v>#DIV/0!</v>
      </c>
    </row>
    <row r="641" spans="1:8" ht="19.5" customHeight="1">
      <c r="A641" s="261" t="s">
        <v>1423</v>
      </c>
      <c r="B641" s="112">
        <f>C641+D641</f>
        <v>303</v>
      </c>
      <c r="C641" s="112">
        <v>303</v>
      </c>
      <c r="D641" s="112"/>
      <c r="E641" s="112">
        <f t="shared" si="123"/>
        <v>300</v>
      </c>
      <c r="F641" s="112">
        <v>300</v>
      </c>
      <c r="G641" s="112"/>
      <c r="H641" s="52">
        <f t="shared" si="112"/>
        <v>-0.9900990099009874</v>
      </c>
    </row>
    <row r="642" spans="1:8" ht="19.5" customHeight="1">
      <c r="A642" s="111" t="s">
        <v>1197</v>
      </c>
      <c r="B642" s="110">
        <f aca="true" t="shared" si="127" ref="B642:G642">SUM(B643:B654)</f>
        <v>2105</v>
      </c>
      <c r="C642" s="110">
        <f t="shared" si="127"/>
        <v>1865</v>
      </c>
      <c r="D642" s="110">
        <f t="shared" si="127"/>
        <v>240</v>
      </c>
      <c r="E642" s="110">
        <f t="shared" si="127"/>
        <v>2682</v>
      </c>
      <c r="F642" s="110">
        <f t="shared" si="127"/>
        <v>1928</v>
      </c>
      <c r="G642" s="110">
        <f t="shared" si="127"/>
        <v>754</v>
      </c>
      <c r="H642" s="52">
        <f t="shared" si="112"/>
        <v>27.410926365795717</v>
      </c>
    </row>
    <row r="643" spans="1:8" ht="19.5" customHeight="1">
      <c r="A643" s="111" t="s">
        <v>727</v>
      </c>
      <c r="B643" s="112">
        <f aca="true" t="shared" si="128" ref="B643:B654">C643+D643</f>
        <v>1053</v>
      </c>
      <c r="C643" s="112">
        <v>1053</v>
      </c>
      <c r="D643" s="112"/>
      <c r="E643" s="112">
        <f t="shared" si="123"/>
        <v>1467</v>
      </c>
      <c r="F643" s="112">
        <v>1098</v>
      </c>
      <c r="G643" s="112">
        <v>369</v>
      </c>
      <c r="H643" s="52">
        <f t="shared" si="112"/>
        <v>39.31623931623932</v>
      </c>
    </row>
    <row r="644" spans="1:8" ht="19.5" customHeight="1">
      <c r="A644" s="111" t="s">
        <v>726</v>
      </c>
      <c r="B644" s="112">
        <f t="shared" si="128"/>
        <v>560</v>
      </c>
      <c r="C644" s="112">
        <v>560</v>
      </c>
      <c r="D644" s="112"/>
      <c r="E644" s="112">
        <f t="shared" si="123"/>
        <v>578</v>
      </c>
      <c r="F644" s="112">
        <v>578</v>
      </c>
      <c r="G644" s="112"/>
      <c r="H644" s="52">
        <f t="shared" si="112"/>
        <v>3.2142857142857224</v>
      </c>
    </row>
    <row r="645" spans="1:8" ht="16.5" customHeight="1" hidden="1">
      <c r="A645" s="111" t="s">
        <v>725</v>
      </c>
      <c r="B645" s="112">
        <f t="shared" si="128"/>
        <v>0</v>
      </c>
      <c r="C645" s="112"/>
      <c r="D645" s="112"/>
      <c r="E645" s="112">
        <f t="shared" si="123"/>
        <v>0</v>
      </c>
      <c r="F645" s="112"/>
      <c r="G645" s="112"/>
      <c r="H645" s="52" t="e">
        <f t="shared" si="112"/>
        <v>#DIV/0!</v>
      </c>
    </row>
    <row r="646" spans="1:8" ht="16.5" customHeight="1" hidden="1">
      <c r="A646" s="111" t="s">
        <v>724</v>
      </c>
      <c r="B646" s="112">
        <f t="shared" si="128"/>
        <v>0</v>
      </c>
      <c r="C646" s="232"/>
      <c r="D646" s="232"/>
      <c r="E646" s="112">
        <f t="shared" si="123"/>
        <v>0</v>
      </c>
      <c r="F646" s="232"/>
      <c r="G646" s="232"/>
      <c r="H646" s="52" t="e">
        <f t="shared" si="112"/>
        <v>#DIV/0!</v>
      </c>
    </row>
    <row r="647" spans="1:8" ht="16.5" customHeight="1" hidden="1">
      <c r="A647" s="111" t="s">
        <v>1198</v>
      </c>
      <c r="B647" s="112">
        <f t="shared" si="128"/>
        <v>0</v>
      </c>
      <c r="C647" s="232"/>
      <c r="D647" s="232"/>
      <c r="E647" s="112">
        <f t="shared" si="123"/>
        <v>0</v>
      </c>
      <c r="F647" s="232"/>
      <c r="G647" s="232"/>
      <c r="H647" s="52" t="e">
        <f aca="true" t="shared" si="129" ref="H647:H708">E647/B647*100-100</f>
        <v>#DIV/0!</v>
      </c>
    </row>
    <row r="648" spans="1:8" ht="19.5" customHeight="1">
      <c r="A648" s="111" t="s">
        <v>723</v>
      </c>
      <c r="B648" s="112">
        <f t="shared" si="128"/>
        <v>252</v>
      </c>
      <c r="C648" s="112">
        <v>252</v>
      </c>
      <c r="D648" s="112"/>
      <c r="E648" s="112">
        <f t="shared" si="123"/>
        <v>252</v>
      </c>
      <c r="F648" s="112">
        <v>252</v>
      </c>
      <c r="G648" s="112"/>
      <c r="H648" s="52">
        <f t="shared" si="129"/>
        <v>0</v>
      </c>
    </row>
    <row r="649" spans="1:8" ht="16.5" customHeight="1" hidden="1">
      <c r="A649" s="111" t="s">
        <v>722</v>
      </c>
      <c r="B649" s="112">
        <f t="shared" si="128"/>
        <v>0</v>
      </c>
      <c r="C649" s="232"/>
      <c r="D649" s="232"/>
      <c r="E649" s="112">
        <f t="shared" si="123"/>
        <v>0</v>
      </c>
      <c r="F649" s="232"/>
      <c r="G649" s="232"/>
      <c r="H649" s="52" t="e">
        <f t="shared" si="129"/>
        <v>#DIV/0!</v>
      </c>
    </row>
    <row r="650" spans="1:8" ht="16.5" customHeight="1" hidden="1">
      <c r="A650" s="111" t="s">
        <v>721</v>
      </c>
      <c r="B650" s="112">
        <f t="shared" si="128"/>
        <v>0</v>
      </c>
      <c r="C650" s="232"/>
      <c r="D650" s="232"/>
      <c r="E650" s="112">
        <f t="shared" si="123"/>
        <v>0</v>
      </c>
      <c r="F650" s="232"/>
      <c r="G650" s="232"/>
      <c r="H650" s="52" t="e">
        <f t="shared" si="129"/>
        <v>#DIV/0!</v>
      </c>
    </row>
    <row r="651" spans="1:8" ht="16.5" customHeight="1" hidden="1">
      <c r="A651" s="111" t="s">
        <v>1199</v>
      </c>
      <c r="B651" s="112">
        <f t="shared" si="128"/>
        <v>0</v>
      </c>
      <c r="C651" s="232"/>
      <c r="D651" s="232"/>
      <c r="E651" s="112">
        <f t="shared" si="123"/>
        <v>0</v>
      </c>
      <c r="F651" s="232"/>
      <c r="G651" s="232"/>
      <c r="H651" s="52" t="e">
        <f t="shared" si="129"/>
        <v>#DIV/0!</v>
      </c>
    </row>
    <row r="652" spans="1:8" ht="16.5" customHeight="1" hidden="1">
      <c r="A652" s="111" t="s">
        <v>720</v>
      </c>
      <c r="B652" s="112">
        <f t="shared" si="128"/>
        <v>0</v>
      </c>
      <c r="C652" s="232"/>
      <c r="D652" s="232"/>
      <c r="E652" s="112">
        <f t="shared" si="123"/>
        <v>0</v>
      </c>
      <c r="F652" s="232"/>
      <c r="G652" s="232"/>
      <c r="H652" s="52" t="e">
        <f t="shared" si="129"/>
        <v>#DIV/0!</v>
      </c>
    </row>
    <row r="653" spans="1:8" ht="16.5" customHeight="1" hidden="1">
      <c r="A653" s="111" t="s">
        <v>719</v>
      </c>
      <c r="B653" s="112">
        <f t="shared" si="128"/>
        <v>0</v>
      </c>
      <c r="C653" s="232"/>
      <c r="D653" s="232"/>
      <c r="E653" s="112">
        <f t="shared" si="123"/>
        <v>0</v>
      </c>
      <c r="F653" s="232"/>
      <c r="G653" s="232"/>
      <c r="H653" s="52" t="e">
        <f t="shared" si="129"/>
        <v>#DIV/0!</v>
      </c>
    </row>
    <row r="654" spans="1:8" ht="16.5" customHeight="1">
      <c r="A654" s="111" t="s">
        <v>1200</v>
      </c>
      <c r="B654" s="112">
        <f t="shared" si="128"/>
        <v>240</v>
      </c>
      <c r="C654" s="232"/>
      <c r="D654" s="232">
        <v>240</v>
      </c>
      <c r="E654" s="112">
        <f t="shared" si="123"/>
        <v>385</v>
      </c>
      <c r="F654" s="232"/>
      <c r="G654" s="232">
        <v>385</v>
      </c>
      <c r="H654" s="52">
        <f t="shared" si="129"/>
        <v>60.416666666666686</v>
      </c>
    </row>
    <row r="655" spans="1:8" ht="19.5" customHeight="1">
      <c r="A655" s="111" t="s">
        <v>718</v>
      </c>
      <c r="B655" s="110">
        <f aca="true" t="shared" si="130" ref="B655:G655">SUM(B656:B658)</f>
        <v>2535</v>
      </c>
      <c r="C655" s="110">
        <f t="shared" si="130"/>
        <v>2164</v>
      </c>
      <c r="D655" s="110">
        <f t="shared" si="130"/>
        <v>371</v>
      </c>
      <c r="E655" s="110">
        <f t="shared" si="130"/>
        <v>3121</v>
      </c>
      <c r="F655" s="110">
        <f t="shared" si="130"/>
        <v>2278</v>
      </c>
      <c r="G655" s="110">
        <f t="shared" si="130"/>
        <v>843</v>
      </c>
      <c r="H655" s="52">
        <f t="shared" si="129"/>
        <v>23.116370808678496</v>
      </c>
    </row>
    <row r="656" spans="1:8" ht="16.5" customHeight="1" hidden="1">
      <c r="A656" s="111" t="s">
        <v>717</v>
      </c>
      <c r="B656" s="112">
        <f>C656+D656</f>
        <v>0</v>
      </c>
      <c r="C656" s="232"/>
      <c r="D656" s="232"/>
      <c r="E656" s="112">
        <f t="shared" si="123"/>
        <v>0</v>
      </c>
      <c r="F656" s="232"/>
      <c r="G656" s="232"/>
      <c r="H656" s="52" t="e">
        <f t="shared" si="129"/>
        <v>#DIV/0!</v>
      </c>
    </row>
    <row r="657" spans="1:8" ht="19.5" customHeight="1">
      <c r="A657" s="111" t="s">
        <v>716</v>
      </c>
      <c r="B657" s="112">
        <f>C657+D657</f>
        <v>2094</v>
      </c>
      <c r="C657" s="232">
        <v>2094</v>
      </c>
      <c r="D657" s="232"/>
      <c r="E657" s="112">
        <f t="shared" si="123"/>
        <v>2228</v>
      </c>
      <c r="F657" s="232">
        <v>2228</v>
      </c>
      <c r="G657" s="232"/>
      <c r="H657" s="52">
        <f t="shared" si="129"/>
        <v>6.399235912129896</v>
      </c>
    </row>
    <row r="658" spans="1:8" ht="16.5" customHeight="1">
      <c r="A658" s="111" t="s">
        <v>715</v>
      </c>
      <c r="B658" s="112">
        <f>C658+D658</f>
        <v>441</v>
      </c>
      <c r="C658" s="112">
        <v>70</v>
      </c>
      <c r="D658" s="112">
        <v>371</v>
      </c>
      <c r="E658" s="112">
        <f t="shared" si="123"/>
        <v>893</v>
      </c>
      <c r="F658" s="112">
        <v>50</v>
      </c>
      <c r="G658" s="112">
        <v>843</v>
      </c>
      <c r="H658" s="52">
        <f t="shared" si="129"/>
        <v>102.49433106575964</v>
      </c>
    </row>
    <row r="659" spans="1:8" ht="19.5" customHeight="1">
      <c r="A659" s="261" t="s">
        <v>1449</v>
      </c>
      <c r="B659" s="110">
        <f aca="true" t="shared" si="131" ref="B659:G659">SUM(B660:B670)</f>
        <v>1662</v>
      </c>
      <c r="C659" s="110">
        <f t="shared" si="131"/>
        <v>588</v>
      </c>
      <c r="D659" s="110">
        <f t="shared" si="131"/>
        <v>1074</v>
      </c>
      <c r="E659" s="110">
        <f t="shared" si="131"/>
        <v>2486</v>
      </c>
      <c r="F659" s="110">
        <f t="shared" si="131"/>
        <v>604</v>
      </c>
      <c r="G659" s="110">
        <f t="shared" si="131"/>
        <v>1882</v>
      </c>
      <c r="H659" s="52">
        <f t="shared" si="129"/>
        <v>49.578820697954285</v>
      </c>
    </row>
    <row r="660" spans="1:8" ht="19.5" customHeight="1">
      <c r="A660" s="111" t="s">
        <v>714</v>
      </c>
      <c r="B660" s="112">
        <f aca="true" t="shared" si="132" ref="B660:B670">C660+D660</f>
        <v>290</v>
      </c>
      <c r="C660" s="112">
        <v>290</v>
      </c>
      <c r="D660" s="112"/>
      <c r="E660" s="112">
        <f t="shared" si="123"/>
        <v>317</v>
      </c>
      <c r="F660" s="112">
        <v>317</v>
      </c>
      <c r="G660" s="112"/>
      <c r="H660" s="52">
        <f t="shared" si="129"/>
        <v>9.31034482758622</v>
      </c>
    </row>
    <row r="661" spans="1:8" ht="19.5" customHeight="1" hidden="1">
      <c r="A661" s="111" t="s">
        <v>713</v>
      </c>
      <c r="B661" s="112">
        <f t="shared" si="132"/>
        <v>127</v>
      </c>
      <c r="C661" s="112">
        <v>127</v>
      </c>
      <c r="D661" s="112"/>
      <c r="E661" s="112">
        <f t="shared" si="123"/>
        <v>132</v>
      </c>
      <c r="F661" s="112">
        <v>132</v>
      </c>
      <c r="G661" s="112"/>
      <c r="H661" s="52">
        <f t="shared" si="129"/>
        <v>3.937007874015734</v>
      </c>
    </row>
    <row r="662" spans="1:8" ht="16.5" customHeight="1">
      <c r="A662" s="111" t="s">
        <v>712</v>
      </c>
      <c r="B662" s="112">
        <f t="shared" si="132"/>
        <v>0</v>
      </c>
      <c r="C662" s="112"/>
      <c r="D662" s="112"/>
      <c r="E662" s="112">
        <f t="shared" si="123"/>
        <v>55</v>
      </c>
      <c r="F662" s="112"/>
      <c r="G662" s="112">
        <v>55</v>
      </c>
      <c r="H662" s="52"/>
    </row>
    <row r="663" spans="1:8" ht="16.5" customHeight="1" hidden="1">
      <c r="A663" s="111" t="s">
        <v>711</v>
      </c>
      <c r="B663" s="112">
        <f t="shared" si="132"/>
        <v>0</v>
      </c>
      <c r="C663" s="232"/>
      <c r="D663" s="232"/>
      <c r="E663" s="112">
        <f t="shared" si="123"/>
        <v>0</v>
      </c>
      <c r="F663" s="232"/>
      <c r="G663" s="232"/>
      <c r="H663" s="52" t="e">
        <f t="shared" si="129"/>
        <v>#DIV/0!</v>
      </c>
    </row>
    <row r="664" spans="1:8" ht="16.5" customHeight="1" hidden="1">
      <c r="A664" s="111" t="s">
        <v>710</v>
      </c>
      <c r="B664" s="112">
        <f t="shared" si="132"/>
        <v>0</v>
      </c>
      <c r="C664" s="232"/>
      <c r="D664" s="232"/>
      <c r="E664" s="112">
        <f t="shared" si="123"/>
        <v>0</v>
      </c>
      <c r="F664" s="232"/>
      <c r="G664" s="232"/>
      <c r="H664" s="52" t="e">
        <f t="shared" si="129"/>
        <v>#DIV/0!</v>
      </c>
    </row>
    <row r="665" spans="1:8" ht="16.5" customHeight="1" hidden="1">
      <c r="A665" s="111" t="s">
        <v>709</v>
      </c>
      <c r="B665" s="112">
        <f t="shared" si="132"/>
        <v>0</v>
      </c>
      <c r="C665" s="112"/>
      <c r="D665" s="112"/>
      <c r="E665" s="112">
        <f t="shared" si="123"/>
        <v>0</v>
      </c>
      <c r="F665" s="112"/>
      <c r="G665" s="112"/>
      <c r="H665" s="52" t="e">
        <f t="shared" si="129"/>
        <v>#DIV/0!</v>
      </c>
    </row>
    <row r="666" spans="1:8" ht="16.5" customHeight="1" hidden="1">
      <c r="A666" s="111" t="s">
        <v>1201</v>
      </c>
      <c r="B666" s="112">
        <f t="shared" si="132"/>
        <v>0</v>
      </c>
      <c r="C666" s="232"/>
      <c r="D666" s="232"/>
      <c r="E666" s="112">
        <f t="shared" si="123"/>
        <v>0</v>
      </c>
      <c r="F666" s="232"/>
      <c r="G666" s="232"/>
      <c r="H666" s="52" t="e">
        <f t="shared" si="129"/>
        <v>#DIV/0!</v>
      </c>
    </row>
    <row r="667" spans="1:8" ht="16.5" customHeight="1">
      <c r="A667" s="111" t="s">
        <v>1202</v>
      </c>
      <c r="B667" s="112">
        <f t="shared" si="132"/>
        <v>1070</v>
      </c>
      <c r="C667" s="112"/>
      <c r="D667" s="112">
        <v>1070</v>
      </c>
      <c r="E667" s="112">
        <f t="shared" si="123"/>
        <v>1628</v>
      </c>
      <c r="F667" s="112"/>
      <c r="G667" s="112">
        <v>1628</v>
      </c>
      <c r="H667" s="52">
        <f t="shared" si="129"/>
        <v>52.14953271028037</v>
      </c>
    </row>
    <row r="668" spans="1:8" ht="16.5" customHeight="1">
      <c r="A668" s="111" t="s">
        <v>1203</v>
      </c>
      <c r="B668" s="112">
        <f t="shared" si="132"/>
        <v>4</v>
      </c>
      <c r="C668" s="112"/>
      <c r="D668" s="112">
        <v>4</v>
      </c>
      <c r="E668" s="112">
        <f t="shared" si="123"/>
        <v>199</v>
      </c>
      <c r="F668" s="112"/>
      <c r="G668" s="112">
        <v>199</v>
      </c>
      <c r="H668" s="52">
        <f t="shared" si="129"/>
        <v>4875</v>
      </c>
    </row>
    <row r="669" spans="1:8" ht="16.5" customHeight="1" hidden="1">
      <c r="A669" s="111" t="s">
        <v>1204</v>
      </c>
      <c r="B669" s="112">
        <f t="shared" si="132"/>
        <v>0</v>
      </c>
      <c r="C669" s="232"/>
      <c r="D669" s="232"/>
      <c r="E669" s="112">
        <f t="shared" si="123"/>
        <v>0</v>
      </c>
      <c r="F669" s="232"/>
      <c r="G669" s="232"/>
      <c r="H669" s="52" t="e">
        <f t="shared" si="129"/>
        <v>#DIV/0!</v>
      </c>
    </row>
    <row r="670" spans="1:8" ht="19.5" customHeight="1">
      <c r="A670" s="111" t="s">
        <v>1205</v>
      </c>
      <c r="B670" s="112">
        <f t="shared" si="132"/>
        <v>171</v>
      </c>
      <c r="C670" s="112">
        <v>171</v>
      </c>
      <c r="D670" s="112"/>
      <c r="E670" s="112">
        <f t="shared" si="123"/>
        <v>155</v>
      </c>
      <c r="F670" s="112">
        <v>155</v>
      </c>
      <c r="G670" s="112"/>
      <c r="H670" s="52">
        <f t="shared" si="129"/>
        <v>-9.356725146198826</v>
      </c>
    </row>
    <row r="671" spans="1:8" ht="19.5" customHeight="1" hidden="1">
      <c r="A671" s="111" t="s">
        <v>1206</v>
      </c>
      <c r="B671" s="110">
        <f aca="true" t="shared" si="133" ref="B671:G671">SUM(B672:B680)</f>
        <v>0</v>
      </c>
      <c r="C671" s="110">
        <f t="shared" si="133"/>
        <v>0</v>
      </c>
      <c r="D671" s="110">
        <f t="shared" si="133"/>
        <v>0</v>
      </c>
      <c r="E671" s="110">
        <f t="shared" si="133"/>
        <v>0</v>
      </c>
      <c r="F671" s="110">
        <f t="shared" si="133"/>
        <v>0</v>
      </c>
      <c r="G671" s="110">
        <f t="shared" si="133"/>
        <v>0</v>
      </c>
      <c r="H671" s="52" t="e">
        <f t="shared" si="129"/>
        <v>#DIV/0!</v>
      </c>
    </row>
    <row r="672" spans="1:8" ht="19.5" customHeight="1" hidden="1">
      <c r="A672" s="111" t="s">
        <v>1207</v>
      </c>
      <c r="B672" s="112">
        <f aca="true" t="shared" si="134" ref="B672:B683">C672+D672</f>
        <v>0</v>
      </c>
      <c r="C672" s="112"/>
      <c r="D672" s="112"/>
      <c r="E672" s="112">
        <f t="shared" si="123"/>
        <v>0</v>
      </c>
      <c r="F672" s="112"/>
      <c r="G672" s="112"/>
      <c r="H672" s="52" t="e">
        <f t="shared" si="129"/>
        <v>#DIV/0!</v>
      </c>
    </row>
    <row r="673" spans="1:8" ht="19.5" customHeight="1" hidden="1">
      <c r="A673" s="111" t="s">
        <v>1208</v>
      </c>
      <c r="B673" s="112">
        <f t="shared" si="134"/>
        <v>0</v>
      </c>
      <c r="C673" s="112"/>
      <c r="D673" s="112"/>
      <c r="E673" s="112">
        <f t="shared" si="123"/>
        <v>0</v>
      </c>
      <c r="F673" s="112"/>
      <c r="G673" s="112"/>
      <c r="H673" s="52" t="e">
        <f t="shared" si="129"/>
        <v>#DIV/0!</v>
      </c>
    </row>
    <row r="674" spans="1:8" ht="16.5" customHeight="1" hidden="1">
      <c r="A674" s="111" t="s">
        <v>1209</v>
      </c>
      <c r="B674" s="112">
        <f t="shared" si="134"/>
        <v>0</v>
      </c>
      <c r="C674" s="112"/>
      <c r="D674" s="112"/>
      <c r="E674" s="112">
        <f t="shared" si="123"/>
        <v>0</v>
      </c>
      <c r="F674" s="112"/>
      <c r="G674" s="112"/>
      <c r="H674" s="52" t="e">
        <f t="shared" si="129"/>
        <v>#DIV/0!</v>
      </c>
    </row>
    <row r="675" spans="1:8" ht="16.5" customHeight="1" hidden="1">
      <c r="A675" s="111" t="s">
        <v>1210</v>
      </c>
      <c r="B675" s="112">
        <f t="shared" si="134"/>
        <v>0</v>
      </c>
      <c r="C675" s="232"/>
      <c r="D675" s="232"/>
      <c r="E675" s="112">
        <f t="shared" si="123"/>
        <v>0</v>
      </c>
      <c r="F675" s="232"/>
      <c r="G675" s="232"/>
      <c r="H675" s="52" t="e">
        <f t="shared" si="129"/>
        <v>#DIV/0!</v>
      </c>
    </row>
    <row r="676" spans="1:8" ht="19.5" customHeight="1" hidden="1">
      <c r="A676" s="111" t="s">
        <v>1211</v>
      </c>
      <c r="B676" s="112">
        <f t="shared" si="134"/>
        <v>0</v>
      </c>
      <c r="C676" s="112"/>
      <c r="D676" s="112"/>
      <c r="E676" s="112">
        <f t="shared" si="123"/>
        <v>0</v>
      </c>
      <c r="F676" s="112"/>
      <c r="G676" s="112"/>
      <c r="H676" s="52" t="e">
        <f t="shared" si="129"/>
        <v>#DIV/0!</v>
      </c>
    </row>
    <row r="677" spans="1:8" ht="19.5" customHeight="1" hidden="1">
      <c r="A677" s="111" t="s">
        <v>1212</v>
      </c>
      <c r="B677" s="112">
        <f t="shared" si="134"/>
        <v>0</v>
      </c>
      <c r="C677" s="112"/>
      <c r="D677" s="112"/>
      <c r="E677" s="112">
        <f t="shared" si="123"/>
        <v>0</v>
      </c>
      <c r="F677" s="112"/>
      <c r="G677" s="112"/>
      <c r="H677" s="52" t="e">
        <f t="shared" si="129"/>
        <v>#DIV/0!</v>
      </c>
    </row>
    <row r="678" spans="1:8" ht="19.5" customHeight="1" hidden="1">
      <c r="A678" s="111" t="s">
        <v>1213</v>
      </c>
      <c r="B678" s="112">
        <f t="shared" si="134"/>
        <v>0</v>
      </c>
      <c r="C678" s="112"/>
      <c r="D678" s="112"/>
      <c r="E678" s="112">
        <f t="shared" si="123"/>
        <v>0</v>
      </c>
      <c r="F678" s="112"/>
      <c r="G678" s="112"/>
      <c r="H678" s="52" t="e">
        <f t="shared" si="129"/>
        <v>#DIV/0!</v>
      </c>
    </row>
    <row r="679" spans="1:8" ht="19.5" customHeight="1" hidden="1">
      <c r="A679" s="111" t="s">
        <v>1214</v>
      </c>
      <c r="B679" s="112">
        <f t="shared" si="134"/>
        <v>0</v>
      </c>
      <c r="C679" s="232"/>
      <c r="D679" s="232"/>
      <c r="E679" s="112">
        <f t="shared" si="123"/>
        <v>0</v>
      </c>
      <c r="F679" s="232"/>
      <c r="G679" s="232"/>
      <c r="H679" s="52" t="e">
        <f t="shared" si="129"/>
        <v>#DIV/0!</v>
      </c>
    </row>
    <row r="680" spans="1:8" ht="16.5" customHeight="1" hidden="1">
      <c r="A680" s="111" t="s">
        <v>1215</v>
      </c>
      <c r="B680" s="112">
        <f t="shared" si="134"/>
        <v>0</v>
      </c>
      <c r="C680" s="112"/>
      <c r="D680" s="112"/>
      <c r="E680" s="112">
        <f t="shared" si="123"/>
        <v>0</v>
      </c>
      <c r="F680" s="112"/>
      <c r="G680" s="112"/>
      <c r="H680" s="52" t="e">
        <f t="shared" si="129"/>
        <v>#DIV/0!</v>
      </c>
    </row>
    <row r="681" spans="1:8" ht="16.5" customHeight="1">
      <c r="A681" s="111" t="s">
        <v>1216</v>
      </c>
      <c r="B681" s="112">
        <f t="shared" si="134"/>
        <v>0</v>
      </c>
      <c r="C681" s="233"/>
      <c r="D681" s="233"/>
      <c r="E681" s="112">
        <f t="shared" si="123"/>
        <v>30</v>
      </c>
      <c r="F681" s="233"/>
      <c r="G681" s="233">
        <v>30</v>
      </c>
      <c r="H681" s="52"/>
    </row>
    <row r="682" spans="1:8" ht="16.5" customHeight="1" hidden="1">
      <c r="A682" s="111" t="s">
        <v>1217</v>
      </c>
      <c r="B682" s="112">
        <f t="shared" si="134"/>
        <v>0</v>
      </c>
      <c r="C682" s="232"/>
      <c r="D682" s="232"/>
      <c r="E682" s="112">
        <f t="shared" si="123"/>
        <v>0</v>
      </c>
      <c r="F682" s="232"/>
      <c r="G682" s="232"/>
      <c r="H682" s="52" t="e">
        <f t="shared" si="129"/>
        <v>#DIV/0!</v>
      </c>
    </row>
    <row r="683" spans="1:8" ht="16.5" customHeight="1">
      <c r="A683" s="111" t="s">
        <v>1218</v>
      </c>
      <c r="B683" s="112">
        <f t="shared" si="134"/>
        <v>0</v>
      </c>
      <c r="C683" s="232"/>
      <c r="D683" s="232"/>
      <c r="E683" s="112">
        <f t="shared" si="123"/>
        <v>30</v>
      </c>
      <c r="F683" s="232"/>
      <c r="G683" s="232">
        <v>30</v>
      </c>
      <c r="H683" s="52"/>
    </row>
    <row r="684" spans="1:8" ht="19.5" customHeight="1">
      <c r="A684" s="111" t="s">
        <v>708</v>
      </c>
      <c r="B684" s="110">
        <f aca="true" t="shared" si="135" ref="B684:G684">SUM(B685:B687)</f>
        <v>479</v>
      </c>
      <c r="C684" s="110">
        <f t="shared" si="135"/>
        <v>370</v>
      </c>
      <c r="D684" s="110">
        <f t="shared" si="135"/>
        <v>109</v>
      </c>
      <c r="E684" s="110">
        <f t="shared" si="135"/>
        <v>472</v>
      </c>
      <c r="F684" s="110">
        <f t="shared" si="135"/>
        <v>367</v>
      </c>
      <c r="G684" s="110">
        <f t="shared" si="135"/>
        <v>105</v>
      </c>
      <c r="H684" s="52">
        <f t="shared" si="129"/>
        <v>-1.4613778705636804</v>
      </c>
    </row>
    <row r="685" spans="1:8" ht="19.5" customHeight="1">
      <c r="A685" s="111" t="s">
        <v>707</v>
      </c>
      <c r="B685" s="112">
        <f>C685+D685</f>
        <v>40</v>
      </c>
      <c r="C685" s="112">
        <v>40</v>
      </c>
      <c r="D685" s="112"/>
      <c r="E685" s="112">
        <f t="shared" si="123"/>
        <v>42</v>
      </c>
      <c r="F685" s="112">
        <v>42</v>
      </c>
      <c r="G685" s="112"/>
      <c r="H685" s="52">
        <f t="shared" si="129"/>
        <v>5</v>
      </c>
    </row>
    <row r="686" spans="1:8" ht="19.5" customHeight="1">
      <c r="A686" s="111" t="s">
        <v>706</v>
      </c>
      <c r="B686" s="112">
        <f>C686+D686</f>
        <v>253</v>
      </c>
      <c r="C686" s="112">
        <v>144</v>
      </c>
      <c r="D686" s="112">
        <v>109</v>
      </c>
      <c r="E686" s="112">
        <f t="shared" si="123"/>
        <v>160</v>
      </c>
      <c r="F686" s="112">
        <v>139</v>
      </c>
      <c r="G686" s="112">
        <v>21</v>
      </c>
      <c r="H686" s="52">
        <f t="shared" si="129"/>
        <v>-36.75889328063241</v>
      </c>
    </row>
    <row r="687" spans="1:8" ht="19.5" customHeight="1">
      <c r="A687" s="111" t="s">
        <v>705</v>
      </c>
      <c r="B687" s="112">
        <f>C687+D687</f>
        <v>186</v>
      </c>
      <c r="C687" s="112">
        <v>186</v>
      </c>
      <c r="D687" s="112"/>
      <c r="E687" s="112">
        <f t="shared" si="123"/>
        <v>270</v>
      </c>
      <c r="F687" s="112">
        <v>186</v>
      </c>
      <c r="G687" s="112">
        <v>84</v>
      </c>
      <c r="H687" s="52">
        <f t="shared" si="129"/>
        <v>45.16129032258064</v>
      </c>
    </row>
    <row r="688" spans="1:8" ht="19.5" customHeight="1">
      <c r="A688" s="111" t="s">
        <v>658</v>
      </c>
      <c r="B688" s="112">
        <f aca="true" t="shared" si="136" ref="B688:G688">SUM(B689:B692)</f>
        <v>3493</v>
      </c>
      <c r="C688" s="112">
        <f t="shared" si="136"/>
        <v>3493</v>
      </c>
      <c r="D688" s="112">
        <f t="shared" si="136"/>
        <v>0</v>
      </c>
      <c r="E688" s="112">
        <f t="shared" si="136"/>
        <v>3595</v>
      </c>
      <c r="F688" s="112">
        <f t="shared" si="136"/>
        <v>3595</v>
      </c>
      <c r="G688" s="112">
        <f t="shared" si="136"/>
        <v>0</v>
      </c>
      <c r="H688" s="52">
        <f t="shared" si="129"/>
        <v>2.9201259662181513</v>
      </c>
    </row>
    <row r="689" spans="1:8" ht="19.5" customHeight="1">
      <c r="A689" s="111" t="s">
        <v>670</v>
      </c>
      <c r="B689" s="112">
        <f>C689+D689</f>
        <v>1100</v>
      </c>
      <c r="C689" s="112">
        <v>1100</v>
      </c>
      <c r="D689" s="112"/>
      <c r="E689" s="112">
        <f aca="true" t="shared" si="137" ref="E689:E753">F689+G689</f>
        <v>1192</v>
      </c>
      <c r="F689" s="112">
        <v>1192</v>
      </c>
      <c r="G689" s="112"/>
      <c r="H689" s="52">
        <f t="shared" si="129"/>
        <v>8.363636363636374</v>
      </c>
    </row>
    <row r="690" spans="1:8" ht="19.5" customHeight="1">
      <c r="A690" s="111" t="s">
        <v>671</v>
      </c>
      <c r="B690" s="112">
        <f>C690+D690</f>
        <v>2385</v>
      </c>
      <c r="C690" s="112">
        <v>2385</v>
      </c>
      <c r="D690" s="112"/>
      <c r="E690" s="112">
        <f t="shared" si="137"/>
        <v>2392</v>
      </c>
      <c r="F690" s="112">
        <v>2392</v>
      </c>
      <c r="G690" s="112"/>
      <c r="H690" s="52">
        <f t="shared" si="129"/>
        <v>0.29350104821803313</v>
      </c>
    </row>
    <row r="691" spans="1:8" ht="16.5" customHeight="1" hidden="1">
      <c r="A691" s="111" t="s">
        <v>704</v>
      </c>
      <c r="B691" s="112">
        <f>C691+D691</f>
        <v>0</v>
      </c>
      <c r="C691" s="232"/>
      <c r="D691" s="232"/>
      <c r="E691" s="112">
        <f t="shared" si="137"/>
        <v>0</v>
      </c>
      <c r="F691" s="232"/>
      <c r="G691" s="232"/>
      <c r="H691" s="52" t="e">
        <f t="shared" si="129"/>
        <v>#DIV/0!</v>
      </c>
    </row>
    <row r="692" spans="1:8" ht="16.5" customHeight="1">
      <c r="A692" s="111" t="s">
        <v>672</v>
      </c>
      <c r="B692" s="112">
        <f>C692+D692</f>
        <v>8</v>
      </c>
      <c r="C692" s="232">
        <v>8</v>
      </c>
      <c r="D692" s="232"/>
      <c r="E692" s="112">
        <f t="shared" si="137"/>
        <v>11</v>
      </c>
      <c r="F692" s="232">
        <v>11</v>
      </c>
      <c r="G692" s="232"/>
      <c r="H692" s="52">
        <f t="shared" si="129"/>
        <v>37.5</v>
      </c>
    </row>
    <row r="693" spans="1:8" ht="19.5" customHeight="1">
      <c r="A693" s="111" t="s">
        <v>621</v>
      </c>
      <c r="B693" s="112">
        <f>SUM(B694:B694)</f>
        <v>10168</v>
      </c>
      <c r="C693" s="112">
        <f>SUM(C694:C694)</f>
        <v>1188</v>
      </c>
      <c r="D693" s="112">
        <f>SUM(D694:D694)</f>
        <v>8980</v>
      </c>
      <c r="E693" s="112">
        <f>SUM(E694:E694)</f>
        <v>12834</v>
      </c>
      <c r="F693" s="112">
        <f>SUM(F694:F694)</f>
        <v>713</v>
      </c>
      <c r="G693" s="112">
        <f>G694</f>
        <v>12121</v>
      </c>
      <c r="H693" s="52">
        <f t="shared" si="129"/>
        <v>26.21951219512195</v>
      </c>
    </row>
    <row r="694" spans="1:8" s="328" customFormat="1" ht="19.5" customHeight="1">
      <c r="A694" s="327" t="s">
        <v>1523</v>
      </c>
      <c r="B694" s="112">
        <f>C694+D694</f>
        <v>10168</v>
      </c>
      <c r="C694" s="112">
        <f>195+993</f>
        <v>1188</v>
      </c>
      <c r="D694" s="112">
        <f>980+8000</f>
        <v>8980</v>
      </c>
      <c r="E694" s="112">
        <f t="shared" si="137"/>
        <v>12834</v>
      </c>
      <c r="F694" s="112">
        <f>274+439</f>
        <v>713</v>
      </c>
      <c r="G694" s="112">
        <v>12121</v>
      </c>
      <c r="H694" s="52">
        <f t="shared" si="129"/>
        <v>26.21951219512195</v>
      </c>
    </row>
    <row r="695" spans="1:8" s="266" customFormat="1" ht="19.5" customHeight="1">
      <c r="A695" s="111" t="s">
        <v>622</v>
      </c>
      <c r="B695" s="112">
        <f aca="true" t="shared" si="138" ref="B695:G695">SUM(B696:B698)</f>
        <v>536</v>
      </c>
      <c r="C695" s="112">
        <f t="shared" si="138"/>
        <v>536</v>
      </c>
      <c r="D695" s="112">
        <f t="shared" si="138"/>
        <v>0</v>
      </c>
      <c r="E695" s="112">
        <f t="shared" si="138"/>
        <v>3462</v>
      </c>
      <c r="F695" s="112">
        <f t="shared" si="138"/>
        <v>431</v>
      </c>
      <c r="G695" s="112">
        <f t="shared" si="138"/>
        <v>3031</v>
      </c>
      <c r="H695" s="52">
        <f t="shared" si="129"/>
        <v>545.8955223880597</v>
      </c>
    </row>
    <row r="696" spans="1:8" ht="19.5" customHeight="1">
      <c r="A696" s="263" t="s">
        <v>623</v>
      </c>
      <c r="B696" s="264">
        <f>C696+D696</f>
        <v>18</v>
      </c>
      <c r="C696" s="264">
        <v>18</v>
      </c>
      <c r="D696" s="264"/>
      <c r="E696" s="264">
        <f t="shared" si="137"/>
        <v>3051</v>
      </c>
      <c r="F696" s="264">
        <v>20</v>
      </c>
      <c r="G696" s="264">
        <v>3031</v>
      </c>
      <c r="H696" s="265">
        <f t="shared" si="129"/>
        <v>16850</v>
      </c>
    </row>
    <row r="697" spans="1:8" s="317" customFormat="1" ht="19.5" customHeight="1" hidden="1">
      <c r="A697" s="314" t="s">
        <v>1524</v>
      </c>
      <c r="B697" s="315">
        <f>C697+D697</f>
        <v>0</v>
      </c>
      <c r="C697" s="315"/>
      <c r="D697" s="315"/>
      <c r="E697" s="315">
        <f t="shared" si="137"/>
        <v>0</v>
      </c>
      <c r="F697" s="315"/>
      <c r="G697" s="315"/>
      <c r="H697" s="316" t="e">
        <f t="shared" si="129"/>
        <v>#DIV/0!</v>
      </c>
    </row>
    <row r="698" spans="1:8" ht="19.5" customHeight="1">
      <c r="A698" s="111" t="s">
        <v>624</v>
      </c>
      <c r="B698" s="112">
        <f>C698+D698</f>
        <v>518</v>
      </c>
      <c r="C698" s="112">
        <v>518</v>
      </c>
      <c r="D698" s="112"/>
      <c r="E698" s="112">
        <f t="shared" si="137"/>
        <v>411</v>
      </c>
      <c r="F698" s="112">
        <f>850-439</f>
        <v>411</v>
      </c>
      <c r="G698" s="112"/>
      <c r="H698" s="52">
        <f t="shared" si="129"/>
        <v>-20.656370656370655</v>
      </c>
    </row>
    <row r="699" spans="1:8" ht="19.5" customHeight="1">
      <c r="A699" s="111" t="s">
        <v>674</v>
      </c>
      <c r="B699" s="112">
        <f aca="true" t="shared" si="139" ref="B699:G699">B700</f>
        <v>666</v>
      </c>
      <c r="C699" s="112">
        <f t="shared" si="139"/>
        <v>0</v>
      </c>
      <c r="D699" s="112">
        <f t="shared" si="139"/>
        <v>666</v>
      </c>
      <c r="E699" s="112">
        <f t="shared" si="137"/>
        <v>62</v>
      </c>
      <c r="F699" s="112">
        <f t="shared" si="139"/>
        <v>0</v>
      </c>
      <c r="G699" s="112">
        <f t="shared" si="139"/>
        <v>62</v>
      </c>
      <c r="H699" s="52">
        <f t="shared" si="129"/>
        <v>-90.69069069069069</v>
      </c>
    </row>
    <row r="700" spans="1:8" ht="19.5" customHeight="1">
      <c r="A700" s="111" t="s">
        <v>673</v>
      </c>
      <c r="B700" s="112">
        <f>C700+D700</f>
        <v>666</v>
      </c>
      <c r="C700" s="112"/>
      <c r="D700" s="112">
        <v>666</v>
      </c>
      <c r="E700" s="112">
        <f t="shared" si="137"/>
        <v>62</v>
      </c>
      <c r="F700" s="112"/>
      <c r="G700" s="112">
        <v>62</v>
      </c>
      <c r="H700" s="52">
        <f t="shared" si="129"/>
        <v>-90.69069069069069</v>
      </c>
    </row>
    <row r="701" spans="1:8" ht="19.5" customHeight="1" hidden="1">
      <c r="A701" s="261" t="s">
        <v>1426</v>
      </c>
      <c r="B701" s="112">
        <f>C701+D701</f>
        <v>0</v>
      </c>
      <c r="C701" s="112"/>
      <c r="D701" s="112"/>
      <c r="E701" s="112">
        <f t="shared" si="137"/>
        <v>0</v>
      </c>
      <c r="F701" s="112"/>
      <c r="G701" s="112"/>
      <c r="H701" s="52" t="e">
        <f t="shared" si="129"/>
        <v>#DIV/0!</v>
      </c>
    </row>
    <row r="702" spans="1:8" ht="19.5" customHeight="1" hidden="1">
      <c r="A702" s="261" t="s">
        <v>1457</v>
      </c>
      <c r="B702" s="112">
        <f>C702+D702</f>
        <v>0</v>
      </c>
      <c r="C702" s="112"/>
      <c r="D702" s="112"/>
      <c r="E702" s="112">
        <f t="shared" si="137"/>
        <v>0</v>
      </c>
      <c r="F702" s="112"/>
      <c r="G702" s="112"/>
      <c r="H702" s="52" t="e">
        <f t="shared" si="129"/>
        <v>#DIV/0!</v>
      </c>
    </row>
    <row r="703" spans="1:8" ht="19.5" customHeight="1">
      <c r="A703" s="261" t="s">
        <v>1424</v>
      </c>
      <c r="B703" s="112">
        <f>C703+D703</f>
        <v>911</v>
      </c>
      <c r="C703" s="112">
        <f>C704</f>
        <v>911</v>
      </c>
      <c r="D703" s="112"/>
      <c r="E703" s="112">
        <f t="shared" si="137"/>
        <v>1461</v>
      </c>
      <c r="F703" s="112">
        <f>F704</f>
        <v>943</v>
      </c>
      <c r="G703" s="112">
        <v>518</v>
      </c>
      <c r="H703" s="52">
        <f t="shared" si="129"/>
        <v>60.37321624588367</v>
      </c>
    </row>
    <row r="704" spans="1:8" ht="19.5" customHeight="1">
      <c r="A704" s="261" t="s">
        <v>1425</v>
      </c>
      <c r="B704" s="112">
        <f>C704+D704</f>
        <v>911</v>
      </c>
      <c r="C704" s="112">
        <v>911</v>
      </c>
      <c r="D704" s="112"/>
      <c r="E704" s="112">
        <f t="shared" si="137"/>
        <v>1461</v>
      </c>
      <c r="F704" s="112">
        <v>943</v>
      </c>
      <c r="G704" s="112">
        <v>518</v>
      </c>
      <c r="H704" s="52">
        <f t="shared" si="129"/>
        <v>60.37321624588367</v>
      </c>
    </row>
    <row r="705" spans="1:8" ht="19.5" customHeight="1">
      <c r="A705" s="261" t="s">
        <v>1458</v>
      </c>
      <c r="B705" s="112">
        <f aca="true" t="shared" si="140" ref="B705:G705">SUM(B706)</f>
        <v>35</v>
      </c>
      <c r="C705" s="112">
        <f t="shared" si="140"/>
        <v>0</v>
      </c>
      <c r="D705" s="112">
        <f t="shared" si="140"/>
        <v>35</v>
      </c>
      <c r="E705" s="112">
        <f t="shared" si="140"/>
        <v>3793</v>
      </c>
      <c r="F705" s="112">
        <f t="shared" si="140"/>
        <v>0</v>
      </c>
      <c r="G705" s="112">
        <f t="shared" si="140"/>
        <v>3793</v>
      </c>
      <c r="H705" s="52">
        <f t="shared" si="129"/>
        <v>10737.142857142857</v>
      </c>
    </row>
    <row r="706" spans="1:8" ht="19.5" customHeight="1">
      <c r="A706" s="261" t="s">
        <v>1459</v>
      </c>
      <c r="B706" s="112">
        <f>C706+D706</f>
        <v>35</v>
      </c>
      <c r="C706" s="112"/>
      <c r="D706" s="112">
        <v>35</v>
      </c>
      <c r="E706" s="112">
        <f t="shared" si="137"/>
        <v>3793</v>
      </c>
      <c r="F706" s="112"/>
      <c r="G706" s="112">
        <v>3793</v>
      </c>
      <c r="H706" s="52">
        <f t="shared" si="129"/>
        <v>10737.142857142857</v>
      </c>
    </row>
    <row r="707" spans="1:8" ht="19.5" customHeight="1">
      <c r="A707" s="109" t="s">
        <v>562</v>
      </c>
      <c r="B707" s="110">
        <f aca="true" t="shared" si="141" ref="B707:G707">SUM(B708,B717,B721,B730,B737,B743,B749,B752,B755:B757,B763:B765,B781,B787)</f>
        <v>4213</v>
      </c>
      <c r="C707" s="110">
        <f t="shared" si="141"/>
        <v>3113</v>
      </c>
      <c r="D707" s="110">
        <f t="shared" si="141"/>
        <v>1100</v>
      </c>
      <c r="E707" s="110">
        <f t="shared" si="141"/>
        <v>6617</v>
      </c>
      <c r="F707" s="110">
        <f t="shared" si="141"/>
        <v>3334</v>
      </c>
      <c r="G707" s="110">
        <f t="shared" si="141"/>
        <v>3283</v>
      </c>
      <c r="H707" s="52">
        <f t="shared" si="129"/>
        <v>57.06147638262519</v>
      </c>
    </row>
    <row r="708" spans="1:8" ht="19.5" customHeight="1">
      <c r="A708" s="111" t="s">
        <v>1219</v>
      </c>
      <c r="B708" s="110">
        <f aca="true" t="shared" si="142" ref="B708:G708">SUM(B709:B716)</f>
        <v>4</v>
      </c>
      <c r="C708" s="110">
        <f t="shared" si="142"/>
        <v>4</v>
      </c>
      <c r="D708" s="110">
        <f t="shared" si="142"/>
        <v>0</v>
      </c>
      <c r="E708" s="110">
        <f t="shared" si="142"/>
        <v>15</v>
      </c>
      <c r="F708" s="110">
        <f t="shared" si="142"/>
        <v>15</v>
      </c>
      <c r="G708" s="110">
        <f t="shared" si="142"/>
        <v>0</v>
      </c>
      <c r="H708" s="52">
        <f t="shared" si="129"/>
        <v>275</v>
      </c>
    </row>
    <row r="709" spans="1:8" ht="16.5" customHeight="1" hidden="1">
      <c r="A709" s="111" t="s">
        <v>801</v>
      </c>
      <c r="B709" s="112">
        <f aca="true" t="shared" si="143" ref="B709:B716">C709+D709</f>
        <v>0</v>
      </c>
      <c r="C709" s="112"/>
      <c r="D709" s="112"/>
      <c r="E709" s="112">
        <f t="shared" si="137"/>
        <v>0</v>
      </c>
      <c r="F709" s="112"/>
      <c r="G709" s="112"/>
      <c r="H709" s="52" t="e">
        <f aca="true" t="shared" si="144" ref="H709:H759">E709/B709*100-100</f>
        <v>#DIV/0!</v>
      </c>
    </row>
    <row r="710" spans="1:8" ht="19.5" customHeight="1">
      <c r="A710" s="111" t="s">
        <v>802</v>
      </c>
      <c r="B710" s="112">
        <f t="shared" si="143"/>
        <v>4</v>
      </c>
      <c r="C710" s="232">
        <v>4</v>
      </c>
      <c r="D710" s="232"/>
      <c r="E710" s="112">
        <f t="shared" si="137"/>
        <v>15</v>
      </c>
      <c r="F710" s="232">
        <v>15</v>
      </c>
      <c r="G710" s="232"/>
      <c r="H710" s="52">
        <f t="shared" si="144"/>
        <v>275</v>
      </c>
    </row>
    <row r="711" spans="1:8" ht="16.5" customHeight="1" hidden="1">
      <c r="A711" s="111" t="s">
        <v>803</v>
      </c>
      <c r="B711" s="112">
        <f t="shared" si="143"/>
        <v>0</v>
      </c>
      <c r="C711" s="232"/>
      <c r="D711" s="232"/>
      <c r="E711" s="112">
        <f t="shared" si="137"/>
        <v>0</v>
      </c>
      <c r="F711" s="232"/>
      <c r="G711" s="232"/>
      <c r="H711" s="52" t="e">
        <f t="shared" si="144"/>
        <v>#DIV/0!</v>
      </c>
    </row>
    <row r="712" spans="1:8" ht="16.5" customHeight="1" hidden="1">
      <c r="A712" s="111" t="s">
        <v>1220</v>
      </c>
      <c r="B712" s="112">
        <f t="shared" si="143"/>
        <v>0</v>
      </c>
      <c r="C712" s="232"/>
      <c r="D712" s="232"/>
      <c r="E712" s="112">
        <f t="shared" si="137"/>
        <v>0</v>
      </c>
      <c r="F712" s="232"/>
      <c r="G712" s="232"/>
      <c r="H712" s="52" t="e">
        <f t="shared" si="144"/>
        <v>#DIV/0!</v>
      </c>
    </row>
    <row r="713" spans="1:8" ht="16.5" customHeight="1" hidden="1">
      <c r="A713" s="111" t="s">
        <v>1221</v>
      </c>
      <c r="B713" s="112">
        <f t="shared" si="143"/>
        <v>0</v>
      </c>
      <c r="C713" s="232"/>
      <c r="D713" s="232"/>
      <c r="E713" s="112">
        <f t="shared" si="137"/>
        <v>0</v>
      </c>
      <c r="F713" s="232"/>
      <c r="G713" s="232"/>
      <c r="H713" s="52" t="e">
        <f t="shared" si="144"/>
        <v>#DIV/0!</v>
      </c>
    </row>
    <row r="714" spans="1:8" ht="16.5" customHeight="1" hidden="1">
      <c r="A714" s="111" t="s">
        <v>1222</v>
      </c>
      <c r="B714" s="112">
        <f t="shared" si="143"/>
        <v>0</v>
      </c>
      <c r="C714" s="232"/>
      <c r="D714" s="232"/>
      <c r="E714" s="112">
        <f t="shared" si="137"/>
        <v>0</v>
      </c>
      <c r="F714" s="232"/>
      <c r="G714" s="232"/>
      <c r="H714" s="52" t="e">
        <f t="shared" si="144"/>
        <v>#DIV/0!</v>
      </c>
    </row>
    <row r="715" spans="1:8" ht="16.5" customHeight="1" hidden="1">
      <c r="A715" s="111" t="s">
        <v>1223</v>
      </c>
      <c r="B715" s="112">
        <f t="shared" si="143"/>
        <v>0</v>
      </c>
      <c r="C715" s="232"/>
      <c r="D715" s="232"/>
      <c r="E715" s="112">
        <f t="shared" si="137"/>
        <v>0</v>
      </c>
      <c r="F715" s="232"/>
      <c r="G715" s="232"/>
      <c r="H715" s="52" t="e">
        <f t="shared" si="144"/>
        <v>#DIV/0!</v>
      </c>
    </row>
    <row r="716" spans="1:8" ht="16.5" customHeight="1" hidden="1">
      <c r="A716" s="111" t="s">
        <v>1224</v>
      </c>
      <c r="B716" s="112">
        <f t="shared" si="143"/>
        <v>0</v>
      </c>
      <c r="C716" s="232"/>
      <c r="D716" s="232"/>
      <c r="E716" s="112">
        <f t="shared" si="137"/>
        <v>0</v>
      </c>
      <c r="F716" s="232"/>
      <c r="G716" s="232"/>
      <c r="H716" s="52" t="e">
        <f t="shared" si="144"/>
        <v>#DIV/0!</v>
      </c>
    </row>
    <row r="717" spans="1:8" ht="19.5" customHeight="1">
      <c r="A717" s="111" t="s">
        <v>1225</v>
      </c>
      <c r="B717" s="110">
        <f aca="true" t="shared" si="145" ref="B717:G717">SUM(B718:B720)</f>
        <v>391</v>
      </c>
      <c r="C717" s="110">
        <f t="shared" si="145"/>
        <v>391</v>
      </c>
      <c r="D717" s="110">
        <f t="shared" si="145"/>
        <v>0</v>
      </c>
      <c r="E717" s="110">
        <f t="shared" si="145"/>
        <v>321</v>
      </c>
      <c r="F717" s="110">
        <f t="shared" si="145"/>
        <v>321</v>
      </c>
      <c r="G717" s="110">
        <f t="shared" si="145"/>
        <v>0</v>
      </c>
      <c r="H717" s="52">
        <f t="shared" si="144"/>
        <v>-17.902813299232733</v>
      </c>
    </row>
    <row r="718" spans="1:8" ht="16.5" customHeight="1" hidden="1">
      <c r="A718" s="111" t="s">
        <v>1226</v>
      </c>
      <c r="B718" s="112">
        <f>C718+D718</f>
        <v>0</v>
      </c>
      <c r="C718" s="232"/>
      <c r="D718" s="232"/>
      <c r="E718" s="112">
        <f t="shared" si="137"/>
        <v>0</v>
      </c>
      <c r="F718" s="232"/>
      <c r="G718" s="232"/>
      <c r="H718" s="52" t="e">
        <f t="shared" si="144"/>
        <v>#DIV/0!</v>
      </c>
    </row>
    <row r="719" spans="1:8" ht="16.5" customHeight="1" hidden="1">
      <c r="A719" s="111" t="s">
        <v>1227</v>
      </c>
      <c r="B719" s="112">
        <f>C719+D719</f>
        <v>0</v>
      </c>
      <c r="C719" s="232"/>
      <c r="D719" s="232"/>
      <c r="E719" s="112">
        <f t="shared" si="137"/>
        <v>0</v>
      </c>
      <c r="F719" s="232"/>
      <c r="G719" s="232"/>
      <c r="H719" s="52" t="e">
        <f t="shared" si="144"/>
        <v>#DIV/0!</v>
      </c>
    </row>
    <row r="720" spans="1:8" ht="19.5" customHeight="1">
      <c r="A720" s="111" t="s">
        <v>1228</v>
      </c>
      <c r="B720" s="112">
        <f>C720+D720</f>
        <v>391</v>
      </c>
      <c r="C720" s="112">
        <v>391</v>
      </c>
      <c r="D720" s="112"/>
      <c r="E720" s="112">
        <f t="shared" si="137"/>
        <v>321</v>
      </c>
      <c r="F720" s="112">
        <v>321</v>
      </c>
      <c r="G720" s="112"/>
      <c r="H720" s="52">
        <f t="shared" si="144"/>
        <v>-17.902813299232733</v>
      </c>
    </row>
    <row r="721" spans="1:8" ht="19.5" customHeight="1">
      <c r="A721" s="111" t="s">
        <v>1229</v>
      </c>
      <c r="B721" s="110">
        <f aca="true" t="shared" si="146" ref="B721:G721">SUM(B722:B729)</f>
        <v>1082</v>
      </c>
      <c r="C721" s="110">
        <f t="shared" si="146"/>
        <v>1082</v>
      </c>
      <c r="D721" s="110">
        <f t="shared" si="146"/>
        <v>0</v>
      </c>
      <c r="E721" s="110">
        <f t="shared" si="146"/>
        <v>1235</v>
      </c>
      <c r="F721" s="110">
        <f t="shared" si="146"/>
        <v>1225</v>
      </c>
      <c r="G721" s="110">
        <f t="shared" si="146"/>
        <v>10</v>
      </c>
      <c r="H721" s="52">
        <f t="shared" si="144"/>
        <v>14.140480591497223</v>
      </c>
    </row>
    <row r="722" spans="1:8" ht="16.5" customHeight="1" hidden="1">
      <c r="A722" s="111" t="s">
        <v>1230</v>
      </c>
      <c r="B722" s="112">
        <f aca="true" t="shared" si="147" ref="B722:B729">C722+D722</f>
        <v>0</v>
      </c>
      <c r="C722" s="112"/>
      <c r="D722" s="112"/>
      <c r="E722" s="112">
        <f t="shared" si="137"/>
        <v>0</v>
      </c>
      <c r="F722" s="112"/>
      <c r="G722" s="112"/>
      <c r="H722" s="52" t="e">
        <f t="shared" si="144"/>
        <v>#DIV/0!</v>
      </c>
    </row>
    <row r="723" spans="1:8" ht="19.5" customHeight="1">
      <c r="A723" s="111" t="s">
        <v>1231</v>
      </c>
      <c r="B723" s="112">
        <f t="shared" si="147"/>
        <v>832</v>
      </c>
      <c r="C723" s="232">
        <v>832</v>
      </c>
      <c r="D723" s="232"/>
      <c r="E723" s="112">
        <f t="shared" si="137"/>
        <v>975</v>
      </c>
      <c r="F723" s="232">
        <v>975</v>
      </c>
      <c r="G723" s="232"/>
      <c r="H723" s="52">
        <f t="shared" si="144"/>
        <v>17.1875</v>
      </c>
    </row>
    <row r="724" spans="1:8" ht="16.5" customHeight="1" hidden="1">
      <c r="A724" s="111" t="s">
        <v>1232</v>
      </c>
      <c r="B724" s="112">
        <f t="shared" si="147"/>
        <v>0</v>
      </c>
      <c r="C724" s="232"/>
      <c r="D724" s="232"/>
      <c r="E724" s="112">
        <f t="shared" si="137"/>
        <v>0</v>
      </c>
      <c r="F724" s="232"/>
      <c r="G724" s="232"/>
      <c r="H724" s="52" t="e">
        <f t="shared" si="144"/>
        <v>#DIV/0!</v>
      </c>
    </row>
    <row r="725" spans="1:8" ht="19.5" customHeight="1">
      <c r="A725" s="111" t="s">
        <v>1233</v>
      </c>
      <c r="B725" s="112">
        <f t="shared" si="147"/>
        <v>250</v>
      </c>
      <c r="C725" s="232">
        <v>250</v>
      </c>
      <c r="D725" s="232"/>
      <c r="E725" s="112">
        <f t="shared" si="137"/>
        <v>250</v>
      </c>
      <c r="F725" s="232">
        <v>250</v>
      </c>
      <c r="G725" s="232"/>
      <c r="H725" s="52">
        <f t="shared" si="144"/>
        <v>0</v>
      </c>
    </row>
    <row r="726" spans="1:8" ht="16.5" customHeight="1" hidden="1">
      <c r="A726" s="111" t="s">
        <v>1234</v>
      </c>
      <c r="B726" s="112">
        <f t="shared" si="147"/>
        <v>0</v>
      </c>
      <c r="C726" s="232"/>
      <c r="D726" s="232"/>
      <c r="E726" s="112">
        <f t="shared" si="137"/>
        <v>0</v>
      </c>
      <c r="F726" s="232"/>
      <c r="G726" s="232"/>
      <c r="H726" s="52" t="e">
        <f t="shared" si="144"/>
        <v>#DIV/0!</v>
      </c>
    </row>
    <row r="727" spans="1:8" ht="16.5" customHeight="1" hidden="1">
      <c r="A727" s="111" t="s">
        <v>1235</v>
      </c>
      <c r="B727" s="112">
        <f t="shared" si="147"/>
        <v>0</v>
      </c>
      <c r="C727" s="232"/>
      <c r="D727" s="232"/>
      <c r="E727" s="112">
        <f t="shared" si="137"/>
        <v>0</v>
      </c>
      <c r="F727" s="232"/>
      <c r="G727" s="232"/>
      <c r="H727" s="52" t="e">
        <f t="shared" si="144"/>
        <v>#DIV/0!</v>
      </c>
    </row>
    <row r="728" spans="1:8" ht="16.5" customHeight="1" hidden="1">
      <c r="A728" s="111" t="s">
        <v>1236</v>
      </c>
      <c r="B728" s="112">
        <f t="shared" si="147"/>
        <v>0</v>
      </c>
      <c r="C728" s="112"/>
      <c r="D728" s="112"/>
      <c r="E728" s="112">
        <f t="shared" si="137"/>
        <v>0</v>
      </c>
      <c r="F728" s="112"/>
      <c r="G728" s="112"/>
      <c r="H728" s="52" t="e">
        <f t="shared" si="144"/>
        <v>#DIV/0!</v>
      </c>
    </row>
    <row r="729" spans="1:8" ht="16.5" customHeight="1">
      <c r="A729" s="111" t="s">
        <v>1237</v>
      </c>
      <c r="B729" s="112">
        <f t="shared" si="147"/>
        <v>0</v>
      </c>
      <c r="C729" s="112"/>
      <c r="D729" s="112"/>
      <c r="E729" s="112">
        <f t="shared" si="137"/>
        <v>10</v>
      </c>
      <c r="F729" s="112"/>
      <c r="G729" s="112">
        <v>10</v>
      </c>
      <c r="H729" s="52"/>
    </row>
    <row r="730" spans="1:8" ht="19.5" customHeight="1">
      <c r="A730" s="111" t="s">
        <v>1238</v>
      </c>
      <c r="B730" s="110">
        <f aca="true" t="shared" si="148" ref="B730:G730">SUM(B731:B736)</f>
        <v>1050</v>
      </c>
      <c r="C730" s="110">
        <f t="shared" si="148"/>
        <v>450</v>
      </c>
      <c r="D730" s="110">
        <f t="shared" si="148"/>
        <v>600</v>
      </c>
      <c r="E730" s="110">
        <f t="shared" si="148"/>
        <v>1520</v>
      </c>
      <c r="F730" s="110">
        <f t="shared" si="148"/>
        <v>400</v>
      </c>
      <c r="G730" s="110">
        <f t="shared" si="148"/>
        <v>1120</v>
      </c>
      <c r="H730" s="52">
        <f t="shared" si="144"/>
        <v>44.76190476190476</v>
      </c>
    </row>
    <row r="731" spans="1:8" ht="19.5" customHeight="1" hidden="1">
      <c r="A731" s="111" t="s">
        <v>1239</v>
      </c>
      <c r="B731" s="112">
        <f aca="true" t="shared" si="149" ref="B731:B736">C731+D731</f>
        <v>0</v>
      </c>
      <c r="C731" s="232"/>
      <c r="D731" s="232"/>
      <c r="E731" s="112">
        <f t="shared" si="137"/>
        <v>0</v>
      </c>
      <c r="F731" s="232"/>
      <c r="G731" s="232"/>
      <c r="H731" s="52" t="e">
        <f t="shared" si="144"/>
        <v>#DIV/0!</v>
      </c>
    </row>
    <row r="732" spans="1:8" ht="19.5" customHeight="1">
      <c r="A732" s="111" t="s">
        <v>1240</v>
      </c>
      <c r="B732" s="112">
        <f t="shared" si="149"/>
        <v>1050</v>
      </c>
      <c r="C732" s="112">
        <v>450</v>
      </c>
      <c r="D732" s="112">
        <v>600</v>
      </c>
      <c r="E732" s="112">
        <f t="shared" si="137"/>
        <v>1500</v>
      </c>
      <c r="F732" s="112">
        <v>400</v>
      </c>
      <c r="G732" s="112">
        <v>1100</v>
      </c>
      <c r="H732" s="52">
        <f t="shared" si="144"/>
        <v>42.85714285714286</v>
      </c>
    </row>
    <row r="733" spans="1:8" ht="16.5" customHeight="1">
      <c r="A733" s="111" t="s">
        <v>1241</v>
      </c>
      <c r="B733" s="112">
        <f t="shared" si="149"/>
        <v>0</v>
      </c>
      <c r="C733" s="232"/>
      <c r="D733" s="232"/>
      <c r="E733" s="112">
        <f t="shared" si="137"/>
        <v>20</v>
      </c>
      <c r="F733" s="232"/>
      <c r="G733" s="232">
        <v>20</v>
      </c>
      <c r="H733" s="52"/>
    </row>
    <row r="734" spans="1:8" ht="16.5" customHeight="1" hidden="1">
      <c r="A734" s="111" t="s">
        <v>1242</v>
      </c>
      <c r="B734" s="112">
        <f t="shared" si="149"/>
        <v>0</v>
      </c>
      <c r="C734" s="232"/>
      <c r="D734" s="232"/>
      <c r="E734" s="112">
        <f t="shared" si="137"/>
        <v>0</v>
      </c>
      <c r="F734" s="232"/>
      <c r="G734" s="232"/>
      <c r="H734" s="52" t="e">
        <f t="shared" si="144"/>
        <v>#DIV/0!</v>
      </c>
    </row>
    <row r="735" spans="1:8" ht="16.5" customHeight="1" hidden="1">
      <c r="A735" s="111" t="s">
        <v>1243</v>
      </c>
      <c r="B735" s="112">
        <f t="shared" si="149"/>
        <v>0</v>
      </c>
      <c r="C735" s="232"/>
      <c r="D735" s="232"/>
      <c r="E735" s="112">
        <f t="shared" si="137"/>
        <v>0</v>
      </c>
      <c r="F735" s="232"/>
      <c r="G735" s="232"/>
      <c r="H735" s="52" t="e">
        <f t="shared" si="144"/>
        <v>#DIV/0!</v>
      </c>
    </row>
    <row r="736" spans="1:8" ht="16.5" customHeight="1" hidden="1">
      <c r="A736" s="111" t="s">
        <v>1244</v>
      </c>
      <c r="B736" s="112">
        <f t="shared" si="149"/>
        <v>0</v>
      </c>
      <c r="C736" s="232"/>
      <c r="D736" s="232"/>
      <c r="E736" s="112">
        <f t="shared" si="137"/>
        <v>0</v>
      </c>
      <c r="F736" s="232"/>
      <c r="G736" s="232"/>
      <c r="H736" s="52" t="e">
        <f t="shared" si="144"/>
        <v>#DIV/0!</v>
      </c>
    </row>
    <row r="737" spans="1:8" ht="19.5" customHeight="1">
      <c r="A737" s="111" t="s">
        <v>1245</v>
      </c>
      <c r="B737" s="233">
        <f aca="true" t="shared" si="150" ref="B737:G737">SUM(B738:B742)</f>
        <v>1115</v>
      </c>
      <c r="C737" s="233">
        <f t="shared" si="150"/>
        <v>1115</v>
      </c>
      <c r="D737" s="233">
        <f t="shared" si="150"/>
        <v>0</v>
      </c>
      <c r="E737" s="233">
        <f t="shared" si="150"/>
        <v>1473</v>
      </c>
      <c r="F737" s="233">
        <f t="shared" si="150"/>
        <v>1332</v>
      </c>
      <c r="G737" s="233">
        <f t="shared" si="150"/>
        <v>141</v>
      </c>
      <c r="H737" s="52">
        <f t="shared" si="144"/>
        <v>32.10762331838566</v>
      </c>
    </row>
    <row r="738" spans="1:8" ht="19.5" customHeight="1">
      <c r="A738" s="111" t="s">
        <v>1246</v>
      </c>
      <c r="B738" s="112">
        <f>C738+D738</f>
        <v>590</v>
      </c>
      <c r="C738" s="232">
        <v>590</v>
      </c>
      <c r="D738" s="232"/>
      <c r="E738" s="112">
        <f t="shared" si="137"/>
        <v>591</v>
      </c>
      <c r="F738" s="232">
        <v>591</v>
      </c>
      <c r="G738" s="232"/>
      <c r="H738" s="52">
        <f t="shared" si="144"/>
        <v>0.16949152542373724</v>
      </c>
    </row>
    <row r="739" spans="1:8" ht="16.5" customHeight="1">
      <c r="A739" s="111" t="s">
        <v>1247</v>
      </c>
      <c r="B739" s="112">
        <f>C739+D739</f>
        <v>0</v>
      </c>
      <c r="C739" s="232"/>
      <c r="D739" s="232"/>
      <c r="E739" s="112">
        <f t="shared" si="137"/>
        <v>86</v>
      </c>
      <c r="F739" s="232"/>
      <c r="G739" s="232">
        <v>86</v>
      </c>
      <c r="H739" s="52"/>
    </row>
    <row r="740" spans="1:8" ht="16.5" customHeight="1">
      <c r="A740" s="111" t="s">
        <v>1248</v>
      </c>
      <c r="B740" s="112">
        <f>C740+D740</f>
        <v>0</v>
      </c>
      <c r="C740" s="232"/>
      <c r="D740" s="232"/>
      <c r="E740" s="112">
        <f t="shared" si="137"/>
        <v>55</v>
      </c>
      <c r="F740" s="232"/>
      <c r="G740" s="232">
        <v>55</v>
      </c>
      <c r="H740" s="52"/>
    </row>
    <row r="741" spans="1:8" ht="16.5" customHeight="1" hidden="1">
      <c r="A741" s="111" t="s">
        <v>1249</v>
      </c>
      <c r="B741" s="112">
        <f>C741+D741</f>
        <v>0</v>
      </c>
      <c r="C741" s="232"/>
      <c r="D741" s="232"/>
      <c r="E741" s="112">
        <f t="shared" si="137"/>
        <v>0</v>
      </c>
      <c r="F741" s="232"/>
      <c r="G741" s="232"/>
      <c r="H741" s="52" t="e">
        <f t="shared" si="144"/>
        <v>#DIV/0!</v>
      </c>
    </row>
    <row r="742" spans="1:8" ht="16.5" customHeight="1">
      <c r="A742" s="111" t="s">
        <v>1250</v>
      </c>
      <c r="B742" s="112">
        <f>C742+D742</f>
        <v>525</v>
      </c>
      <c r="C742" s="232">
        <v>525</v>
      </c>
      <c r="D742" s="232"/>
      <c r="E742" s="112">
        <f t="shared" si="137"/>
        <v>741</v>
      </c>
      <c r="F742" s="232">
        <v>741</v>
      </c>
      <c r="G742" s="232"/>
      <c r="H742" s="52">
        <f t="shared" si="144"/>
        <v>41.14285714285714</v>
      </c>
    </row>
    <row r="743" spans="1:8" ht="16.5" customHeight="1">
      <c r="A743" s="111" t="s">
        <v>1251</v>
      </c>
      <c r="B743" s="112">
        <f>SUM(B745:B748)</f>
        <v>500</v>
      </c>
      <c r="C743" s="112">
        <f>SUM(C745:C748)</f>
        <v>0</v>
      </c>
      <c r="D743" s="112">
        <f>SUM(D745:D748)</f>
        <v>500</v>
      </c>
      <c r="E743" s="112">
        <f>SUM(E744:E748)</f>
        <v>2012</v>
      </c>
      <c r="F743" s="112">
        <f>SUM(F744:F748)</f>
        <v>0</v>
      </c>
      <c r="G743" s="112">
        <f>SUM(G744:G748)</f>
        <v>2012</v>
      </c>
      <c r="H743" s="52">
        <f t="shared" si="144"/>
        <v>302.4</v>
      </c>
    </row>
    <row r="744" spans="1:8" ht="16.5" customHeight="1">
      <c r="A744" s="111" t="s">
        <v>1252</v>
      </c>
      <c r="B744" s="112">
        <f aca="true" t="shared" si="151" ref="B744:B756">C744+D744</f>
        <v>0</v>
      </c>
      <c r="C744" s="232"/>
      <c r="D744" s="232"/>
      <c r="E744" s="112">
        <f t="shared" si="137"/>
        <v>1104</v>
      </c>
      <c r="F744" s="232"/>
      <c r="G744" s="232">
        <v>1104</v>
      </c>
      <c r="H744" s="52"/>
    </row>
    <row r="745" spans="1:8" ht="16.5" customHeight="1">
      <c r="A745" s="111" t="s">
        <v>1253</v>
      </c>
      <c r="B745" s="112">
        <f t="shared" si="151"/>
        <v>500</v>
      </c>
      <c r="C745" s="232"/>
      <c r="D745" s="232">
        <v>500</v>
      </c>
      <c r="E745" s="112">
        <f t="shared" si="137"/>
        <v>701</v>
      </c>
      <c r="F745" s="232"/>
      <c r="G745" s="232">
        <v>701</v>
      </c>
      <c r="H745" s="52">
        <f t="shared" si="144"/>
        <v>40.19999999999999</v>
      </c>
    </row>
    <row r="746" spans="1:8" ht="16.5" customHeight="1" hidden="1">
      <c r="A746" s="111" t="s">
        <v>1254</v>
      </c>
      <c r="B746" s="112">
        <f t="shared" si="151"/>
        <v>0</v>
      </c>
      <c r="C746" s="232"/>
      <c r="D746" s="232"/>
      <c r="E746" s="112">
        <f t="shared" si="137"/>
        <v>0</v>
      </c>
      <c r="F746" s="232"/>
      <c r="G746" s="232"/>
      <c r="H746" s="52" t="e">
        <f t="shared" si="144"/>
        <v>#DIV/0!</v>
      </c>
    </row>
    <row r="747" spans="1:8" ht="16.5" customHeight="1" hidden="1">
      <c r="A747" s="111" t="s">
        <v>1255</v>
      </c>
      <c r="B747" s="112">
        <f t="shared" si="151"/>
        <v>0</v>
      </c>
      <c r="C747" s="232"/>
      <c r="D747" s="232"/>
      <c r="E747" s="112">
        <f t="shared" si="137"/>
        <v>0</v>
      </c>
      <c r="F747" s="232"/>
      <c r="G747" s="232"/>
      <c r="H747" s="52" t="e">
        <f t="shared" si="144"/>
        <v>#DIV/0!</v>
      </c>
    </row>
    <row r="748" spans="1:8" ht="16.5" customHeight="1">
      <c r="A748" s="111" t="s">
        <v>1256</v>
      </c>
      <c r="B748" s="112">
        <f t="shared" si="151"/>
        <v>0</v>
      </c>
      <c r="C748" s="232"/>
      <c r="D748" s="232"/>
      <c r="E748" s="112">
        <f t="shared" si="137"/>
        <v>207</v>
      </c>
      <c r="F748" s="232"/>
      <c r="G748" s="232">
        <v>207</v>
      </c>
      <c r="H748" s="52"/>
    </row>
    <row r="749" spans="1:8" ht="16.5" customHeight="1" hidden="1">
      <c r="A749" s="111" t="s">
        <v>1257</v>
      </c>
      <c r="B749" s="112">
        <f t="shared" si="151"/>
        <v>0</v>
      </c>
      <c r="C749" s="233"/>
      <c r="D749" s="233"/>
      <c r="E749" s="112">
        <f t="shared" si="137"/>
        <v>0</v>
      </c>
      <c r="F749" s="233"/>
      <c r="G749" s="233"/>
      <c r="H749" s="52" t="e">
        <f t="shared" si="144"/>
        <v>#DIV/0!</v>
      </c>
    </row>
    <row r="750" spans="1:8" ht="16.5" customHeight="1" hidden="1">
      <c r="A750" s="111" t="s">
        <v>1258</v>
      </c>
      <c r="B750" s="112">
        <f t="shared" si="151"/>
        <v>0</v>
      </c>
      <c r="C750" s="232"/>
      <c r="D750" s="232"/>
      <c r="E750" s="112">
        <f t="shared" si="137"/>
        <v>0</v>
      </c>
      <c r="F750" s="232"/>
      <c r="G750" s="232"/>
      <c r="H750" s="52" t="e">
        <f t="shared" si="144"/>
        <v>#DIV/0!</v>
      </c>
    </row>
    <row r="751" spans="1:8" ht="16.5" customHeight="1" hidden="1">
      <c r="A751" s="111" t="s">
        <v>1259</v>
      </c>
      <c r="B751" s="112">
        <f t="shared" si="151"/>
        <v>0</v>
      </c>
      <c r="C751" s="232"/>
      <c r="D751" s="232"/>
      <c r="E751" s="112">
        <f t="shared" si="137"/>
        <v>0</v>
      </c>
      <c r="F751" s="232"/>
      <c r="G751" s="232"/>
      <c r="H751" s="52" t="e">
        <f t="shared" si="144"/>
        <v>#DIV/0!</v>
      </c>
    </row>
    <row r="752" spans="1:8" ht="16.5" customHeight="1" hidden="1">
      <c r="A752" s="111" t="s">
        <v>1260</v>
      </c>
      <c r="B752" s="112">
        <f t="shared" si="151"/>
        <v>0</v>
      </c>
      <c r="C752" s="233"/>
      <c r="D752" s="233"/>
      <c r="E752" s="112">
        <f t="shared" si="137"/>
        <v>0</v>
      </c>
      <c r="F752" s="233"/>
      <c r="G752" s="233"/>
      <c r="H752" s="52" t="e">
        <f t="shared" si="144"/>
        <v>#DIV/0!</v>
      </c>
    </row>
    <row r="753" spans="1:8" ht="16.5" customHeight="1" hidden="1">
      <c r="A753" s="111" t="s">
        <v>1261</v>
      </c>
      <c r="B753" s="112">
        <f t="shared" si="151"/>
        <v>0</v>
      </c>
      <c r="C753" s="232"/>
      <c r="D753" s="232"/>
      <c r="E753" s="112">
        <f t="shared" si="137"/>
        <v>0</v>
      </c>
      <c r="F753" s="232"/>
      <c r="G753" s="232"/>
      <c r="H753" s="52" t="e">
        <f t="shared" si="144"/>
        <v>#DIV/0!</v>
      </c>
    </row>
    <row r="754" spans="1:8" ht="16.5" customHeight="1" hidden="1">
      <c r="A754" s="111" t="s">
        <v>1262</v>
      </c>
      <c r="B754" s="112">
        <f t="shared" si="151"/>
        <v>0</v>
      </c>
      <c r="C754" s="232"/>
      <c r="D754" s="232"/>
      <c r="E754" s="112">
        <f aca="true" t="shared" si="152" ref="E754:E817">F754+G754</f>
        <v>0</v>
      </c>
      <c r="F754" s="232"/>
      <c r="G754" s="232"/>
      <c r="H754" s="52" t="e">
        <f t="shared" si="144"/>
        <v>#DIV/0!</v>
      </c>
    </row>
    <row r="755" spans="1:8" ht="16.5" customHeight="1" hidden="1">
      <c r="A755" s="111" t="s">
        <v>1263</v>
      </c>
      <c r="B755" s="112">
        <f t="shared" si="151"/>
        <v>0</v>
      </c>
      <c r="C755" s="232"/>
      <c r="D755" s="232"/>
      <c r="E755" s="112">
        <f t="shared" si="152"/>
        <v>0</v>
      </c>
      <c r="F755" s="232"/>
      <c r="G755" s="232"/>
      <c r="H755" s="52" t="e">
        <f t="shared" si="144"/>
        <v>#DIV/0!</v>
      </c>
    </row>
    <row r="756" spans="1:8" ht="16.5" customHeight="1" hidden="1">
      <c r="A756" s="111" t="s">
        <v>1264</v>
      </c>
      <c r="B756" s="112">
        <f t="shared" si="151"/>
        <v>0</v>
      </c>
      <c r="C756" s="232"/>
      <c r="D756" s="232"/>
      <c r="E756" s="112">
        <f t="shared" si="152"/>
        <v>0</v>
      </c>
      <c r="F756" s="232"/>
      <c r="G756" s="232"/>
      <c r="H756" s="52" t="e">
        <f t="shared" si="144"/>
        <v>#DIV/0!</v>
      </c>
    </row>
    <row r="757" spans="1:8" ht="19.5" customHeight="1">
      <c r="A757" s="111" t="s">
        <v>1265</v>
      </c>
      <c r="B757" s="110">
        <f aca="true" t="shared" si="153" ref="B757:G757">SUM(B758:B762)</f>
        <v>71</v>
      </c>
      <c r="C757" s="110">
        <f t="shared" si="153"/>
        <v>71</v>
      </c>
      <c r="D757" s="110">
        <f t="shared" si="153"/>
        <v>0</v>
      </c>
      <c r="E757" s="110">
        <f t="shared" si="153"/>
        <v>41</v>
      </c>
      <c r="F757" s="110">
        <f t="shared" si="153"/>
        <v>41</v>
      </c>
      <c r="G757" s="110">
        <f t="shared" si="153"/>
        <v>0</v>
      </c>
      <c r="H757" s="52">
        <f t="shared" si="144"/>
        <v>-42.25352112676056</v>
      </c>
    </row>
    <row r="758" spans="1:8" s="328" customFormat="1" ht="16.5" customHeight="1">
      <c r="A758" s="327" t="s">
        <v>1266</v>
      </c>
      <c r="B758" s="112">
        <f aca="true" t="shared" si="154" ref="B758:B787">C758+D758</f>
        <v>30</v>
      </c>
      <c r="C758" s="329">
        <v>30</v>
      </c>
      <c r="D758" s="329"/>
      <c r="E758" s="112">
        <f t="shared" si="152"/>
        <v>0</v>
      </c>
      <c r="F758" s="329"/>
      <c r="G758" s="329"/>
      <c r="H758" s="52">
        <f t="shared" si="144"/>
        <v>-100</v>
      </c>
    </row>
    <row r="759" spans="1:8" ht="16.5" customHeight="1" hidden="1">
      <c r="A759" s="111" t="s">
        <v>1267</v>
      </c>
      <c r="B759" s="112">
        <f t="shared" si="154"/>
        <v>0</v>
      </c>
      <c r="C759" s="232"/>
      <c r="D759" s="232"/>
      <c r="E759" s="112">
        <f t="shared" si="152"/>
        <v>0</v>
      </c>
      <c r="F759" s="232"/>
      <c r="G759" s="232"/>
      <c r="H759" s="52" t="e">
        <f t="shared" si="144"/>
        <v>#DIV/0!</v>
      </c>
    </row>
    <row r="760" spans="1:8" ht="19.5" customHeight="1">
      <c r="A760" s="111" t="s">
        <v>675</v>
      </c>
      <c r="B760" s="112">
        <f t="shared" si="154"/>
        <v>41</v>
      </c>
      <c r="C760" s="112">
        <v>41</v>
      </c>
      <c r="D760" s="112"/>
      <c r="E760" s="112">
        <f t="shared" si="152"/>
        <v>41</v>
      </c>
      <c r="F760" s="112">
        <v>41</v>
      </c>
      <c r="G760" s="112"/>
      <c r="H760" s="52">
        <f aca="true" t="shared" si="155" ref="H760:H816">E760/B760*100-100</f>
        <v>0</v>
      </c>
    </row>
    <row r="761" spans="1:8" ht="19.5" customHeight="1" hidden="1">
      <c r="A761" s="111" t="s">
        <v>1268</v>
      </c>
      <c r="B761" s="112">
        <f t="shared" si="154"/>
        <v>0</v>
      </c>
      <c r="C761" s="232"/>
      <c r="D761" s="232"/>
      <c r="E761" s="112">
        <f t="shared" si="152"/>
        <v>0</v>
      </c>
      <c r="F761" s="232"/>
      <c r="G761" s="232"/>
      <c r="H761" s="52" t="e">
        <f t="shared" si="155"/>
        <v>#DIV/0!</v>
      </c>
    </row>
    <row r="762" spans="1:8" ht="19.5" customHeight="1" hidden="1">
      <c r="A762" s="111" t="s">
        <v>1269</v>
      </c>
      <c r="B762" s="112">
        <f t="shared" si="154"/>
        <v>0</v>
      </c>
      <c r="C762" s="232"/>
      <c r="D762" s="232"/>
      <c r="E762" s="112">
        <f t="shared" si="152"/>
        <v>0</v>
      </c>
      <c r="F762" s="232"/>
      <c r="G762" s="232"/>
      <c r="H762" s="52" t="e">
        <f t="shared" si="155"/>
        <v>#DIV/0!</v>
      </c>
    </row>
    <row r="763" spans="1:8" ht="16.5" customHeight="1" hidden="1">
      <c r="A763" s="111" t="s">
        <v>1270</v>
      </c>
      <c r="B763" s="112">
        <f t="shared" si="154"/>
        <v>0</v>
      </c>
      <c r="C763" s="232"/>
      <c r="D763" s="232"/>
      <c r="E763" s="112">
        <f t="shared" si="152"/>
        <v>0</v>
      </c>
      <c r="F763" s="232"/>
      <c r="G763" s="232"/>
      <c r="H763" s="52" t="e">
        <f t="shared" si="155"/>
        <v>#DIV/0!</v>
      </c>
    </row>
    <row r="764" spans="1:8" ht="16.5" customHeight="1" hidden="1">
      <c r="A764" s="111" t="s">
        <v>703</v>
      </c>
      <c r="B764" s="112">
        <f t="shared" si="154"/>
        <v>0</v>
      </c>
      <c r="C764" s="232"/>
      <c r="D764" s="232"/>
      <c r="E764" s="112">
        <f t="shared" si="152"/>
        <v>0</v>
      </c>
      <c r="F764" s="232"/>
      <c r="G764" s="232"/>
      <c r="H764" s="52" t="e">
        <f t="shared" si="155"/>
        <v>#DIV/0!</v>
      </c>
    </row>
    <row r="765" spans="1:8" ht="16.5" customHeight="1" hidden="1">
      <c r="A765" s="111" t="s">
        <v>1271</v>
      </c>
      <c r="B765" s="112">
        <f t="shared" si="154"/>
        <v>0</v>
      </c>
      <c r="C765" s="233"/>
      <c r="D765" s="233"/>
      <c r="E765" s="112">
        <f t="shared" si="152"/>
        <v>0</v>
      </c>
      <c r="F765" s="233"/>
      <c r="G765" s="233"/>
      <c r="H765" s="52" t="e">
        <f t="shared" si="155"/>
        <v>#DIV/0!</v>
      </c>
    </row>
    <row r="766" spans="1:8" ht="16.5" customHeight="1" hidden="1">
      <c r="A766" s="111" t="s">
        <v>801</v>
      </c>
      <c r="B766" s="112">
        <f t="shared" si="154"/>
        <v>0</v>
      </c>
      <c r="C766" s="232"/>
      <c r="D766" s="232"/>
      <c r="E766" s="112">
        <f t="shared" si="152"/>
        <v>0</v>
      </c>
      <c r="F766" s="232"/>
      <c r="G766" s="232"/>
      <c r="H766" s="52" t="e">
        <f t="shared" si="155"/>
        <v>#DIV/0!</v>
      </c>
    </row>
    <row r="767" spans="1:8" ht="16.5" customHeight="1" hidden="1">
      <c r="A767" s="111" t="s">
        <v>802</v>
      </c>
      <c r="B767" s="112">
        <f t="shared" si="154"/>
        <v>0</v>
      </c>
      <c r="C767" s="232"/>
      <c r="D767" s="232"/>
      <c r="E767" s="112">
        <f t="shared" si="152"/>
        <v>0</v>
      </c>
      <c r="F767" s="232"/>
      <c r="G767" s="232"/>
      <c r="H767" s="52" t="e">
        <f t="shared" si="155"/>
        <v>#DIV/0!</v>
      </c>
    </row>
    <row r="768" spans="1:8" ht="16.5" customHeight="1" hidden="1">
      <c r="A768" s="111" t="s">
        <v>803</v>
      </c>
      <c r="B768" s="112">
        <f t="shared" si="154"/>
        <v>0</v>
      </c>
      <c r="C768" s="232"/>
      <c r="D768" s="232"/>
      <c r="E768" s="112">
        <f t="shared" si="152"/>
        <v>0</v>
      </c>
      <c r="F768" s="232"/>
      <c r="G768" s="232"/>
      <c r="H768" s="52" t="e">
        <f t="shared" si="155"/>
        <v>#DIV/0!</v>
      </c>
    </row>
    <row r="769" spans="1:8" ht="16.5" customHeight="1" hidden="1">
      <c r="A769" s="111" t="s">
        <v>1272</v>
      </c>
      <c r="B769" s="112">
        <f t="shared" si="154"/>
        <v>0</v>
      </c>
      <c r="C769" s="232"/>
      <c r="D769" s="232"/>
      <c r="E769" s="112">
        <f t="shared" si="152"/>
        <v>0</v>
      </c>
      <c r="F769" s="232"/>
      <c r="G769" s="232"/>
      <c r="H769" s="52" t="e">
        <f t="shared" si="155"/>
        <v>#DIV/0!</v>
      </c>
    </row>
    <row r="770" spans="1:8" ht="16.5" customHeight="1" hidden="1">
      <c r="A770" s="111" t="s">
        <v>1273</v>
      </c>
      <c r="B770" s="112">
        <f t="shared" si="154"/>
        <v>0</v>
      </c>
      <c r="C770" s="232"/>
      <c r="D770" s="232"/>
      <c r="E770" s="112">
        <f t="shared" si="152"/>
        <v>0</v>
      </c>
      <c r="F770" s="232"/>
      <c r="G770" s="232"/>
      <c r="H770" s="52" t="e">
        <f t="shared" si="155"/>
        <v>#DIV/0!</v>
      </c>
    </row>
    <row r="771" spans="1:8" ht="16.5" customHeight="1" hidden="1">
      <c r="A771" s="111" t="s">
        <v>1274</v>
      </c>
      <c r="B771" s="112">
        <f t="shared" si="154"/>
        <v>0</v>
      </c>
      <c r="C771" s="232"/>
      <c r="D771" s="232"/>
      <c r="E771" s="112">
        <f t="shared" si="152"/>
        <v>0</v>
      </c>
      <c r="F771" s="232"/>
      <c r="G771" s="232"/>
      <c r="H771" s="52" t="e">
        <f t="shared" si="155"/>
        <v>#DIV/0!</v>
      </c>
    </row>
    <row r="772" spans="1:8" ht="16.5" customHeight="1" hidden="1">
      <c r="A772" s="111" t="s">
        <v>1275</v>
      </c>
      <c r="B772" s="112">
        <f t="shared" si="154"/>
        <v>0</v>
      </c>
      <c r="C772" s="232"/>
      <c r="D772" s="232"/>
      <c r="E772" s="112">
        <f t="shared" si="152"/>
        <v>0</v>
      </c>
      <c r="F772" s="232"/>
      <c r="G772" s="232"/>
      <c r="H772" s="52" t="e">
        <f t="shared" si="155"/>
        <v>#DIV/0!</v>
      </c>
    </row>
    <row r="773" spans="1:8" ht="16.5" customHeight="1" hidden="1">
      <c r="A773" s="111" t="s">
        <v>1276</v>
      </c>
      <c r="B773" s="112">
        <f t="shared" si="154"/>
        <v>0</v>
      </c>
      <c r="C773" s="232"/>
      <c r="D773" s="232"/>
      <c r="E773" s="112">
        <f t="shared" si="152"/>
        <v>0</v>
      </c>
      <c r="F773" s="232"/>
      <c r="G773" s="232"/>
      <c r="H773" s="52" t="e">
        <f t="shared" si="155"/>
        <v>#DIV/0!</v>
      </c>
    </row>
    <row r="774" spans="1:8" ht="16.5" customHeight="1" hidden="1">
      <c r="A774" s="111" t="s">
        <v>1277</v>
      </c>
      <c r="B774" s="112">
        <f t="shared" si="154"/>
        <v>0</v>
      </c>
      <c r="C774" s="232"/>
      <c r="D774" s="232"/>
      <c r="E774" s="112">
        <f t="shared" si="152"/>
        <v>0</v>
      </c>
      <c r="F774" s="232"/>
      <c r="G774" s="232"/>
      <c r="H774" s="52" t="e">
        <f t="shared" si="155"/>
        <v>#DIV/0!</v>
      </c>
    </row>
    <row r="775" spans="1:8" ht="16.5" customHeight="1" hidden="1">
      <c r="A775" s="111" t="s">
        <v>1278</v>
      </c>
      <c r="B775" s="112">
        <f t="shared" si="154"/>
        <v>0</v>
      </c>
      <c r="C775" s="232"/>
      <c r="D775" s="232"/>
      <c r="E775" s="112">
        <f t="shared" si="152"/>
        <v>0</v>
      </c>
      <c r="F775" s="232"/>
      <c r="G775" s="232"/>
      <c r="H775" s="52" t="e">
        <f t="shared" si="155"/>
        <v>#DIV/0!</v>
      </c>
    </row>
    <row r="776" spans="1:8" ht="16.5" customHeight="1" hidden="1">
      <c r="A776" s="111" t="s">
        <v>841</v>
      </c>
      <c r="B776" s="112">
        <f t="shared" si="154"/>
        <v>0</v>
      </c>
      <c r="C776" s="232"/>
      <c r="D776" s="232"/>
      <c r="E776" s="112">
        <f t="shared" si="152"/>
        <v>0</v>
      </c>
      <c r="F776" s="232"/>
      <c r="G776" s="232"/>
      <c r="H776" s="52" t="e">
        <f t="shared" si="155"/>
        <v>#DIV/0!</v>
      </c>
    </row>
    <row r="777" spans="1:8" ht="16.5" customHeight="1" hidden="1">
      <c r="A777" s="111" t="s">
        <v>702</v>
      </c>
      <c r="B777" s="112">
        <f t="shared" si="154"/>
        <v>0</v>
      </c>
      <c r="C777" s="232"/>
      <c r="D777" s="232"/>
      <c r="E777" s="112">
        <f t="shared" si="152"/>
        <v>0</v>
      </c>
      <c r="F777" s="232"/>
      <c r="G777" s="232"/>
      <c r="H777" s="52" t="e">
        <f t="shared" si="155"/>
        <v>#DIV/0!</v>
      </c>
    </row>
    <row r="778" spans="1:8" ht="16.5" customHeight="1" hidden="1">
      <c r="A778" s="111" t="s">
        <v>701</v>
      </c>
      <c r="B778" s="112">
        <f t="shared" si="154"/>
        <v>0</v>
      </c>
      <c r="C778" s="232"/>
      <c r="D778" s="232"/>
      <c r="E778" s="112">
        <f t="shared" si="152"/>
        <v>0</v>
      </c>
      <c r="F778" s="232"/>
      <c r="G778" s="232"/>
      <c r="H778" s="52" t="e">
        <f t="shared" si="155"/>
        <v>#DIV/0!</v>
      </c>
    </row>
    <row r="779" spans="1:8" ht="16.5" customHeight="1" hidden="1">
      <c r="A779" s="111" t="s">
        <v>810</v>
      </c>
      <c r="B779" s="112">
        <f t="shared" si="154"/>
        <v>0</v>
      </c>
      <c r="C779" s="232"/>
      <c r="D779" s="232"/>
      <c r="E779" s="112">
        <f t="shared" si="152"/>
        <v>0</v>
      </c>
      <c r="F779" s="232"/>
      <c r="G779" s="232"/>
      <c r="H779" s="52" t="e">
        <f t="shared" si="155"/>
        <v>#DIV/0!</v>
      </c>
    </row>
    <row r="780" spans="1:8" ht="16.5" customHeight="1" hidden="1">
      <c r="A780" s="111" t="s">
        <v>1279</v>
      </c>
      <c r="B780" s="112">
        <f t="shared" si="154"/>
        <v>0</v>
      </c>
      <c r="C780" s="232"/>
      <c r="D780" s="232"/>
      <c r="E780" s="112">
        <f t="shared" si="152"/>
        <v>0</v>
      </c>
      <c r="F780" s="232"/>
      <c r="G780" s="232"/>
      <c r="H780" s="52" t="e">
        <f t="shared" si="155"/>
        <v>#DIV/0!</v>
      </c>
    </row>
    <row r="781" spans="1:8" ht="16.5" customHeight="1" hidden="1">
      <c r="A781" s="111" t="s">
        <v>695</v>
      </c>
      <c r="B781" s="112">
        <f t="shared" si="154"/>
        <v>0</v>
      </c>
      <c r="C781" s="232"/>
      <c r="D781" s="232"/>
      <c r="E781" s="112">
        <f t="shared" si="152"/>
        <v>0</v>
      </c>
      <c r="F781" s="232"/>
      <c r="G781" s="232"/>
      <c r="H781" s="52" t="e">
        <f t="shared" si="155"/>
        <v>#DIV/0!</v>
      </c>
    </row>
    <row r="782" spans="1:8" ht="16.5" customHeight="1" hidden="1">
      <c r="A782" s="111" t="s">
        <v>696</v>
      </c>
      <c r="B782" s="112">
        <f t="shared" si="154"/>
        <v>0</v>
      </c>
      <c r="C782" s="232"/>
      <c r="D782" s="232"/>
      <c r="E782" s="112">
        <f t="shared" si="152"/>
        <v>0</v>
      </c>
      <c r="F782" s="232"/>
      <c r="G782" s="232"/>
      <c r="H782" s="52" t="e">
        <f t="shared" si="155"/>
        <v>#DIV/0!</v>
      </c>
    </row>
    <row r="783" spans="1:8" ht="16.5" customHeight="1" hidden="1">
      <c r="A783" s="111" t="s">
        <v>697</v>
      </c>
      <c r="B783" s="112">
        <f t="shared" si="154"/>
        <v>0</v>
      </c>
      <c r="C783" s="232"/>
      <c r="D783" s="232"/>
      <c r="E783" s="112">
        <f t="shared" si="152"/>
        <v>0</v>
      </c>
      <c r="F783" s="232"/>
      <c r="G783" s="232"/>
      <c r="H783" s="52" t="e">
        <f t="shared" si="155"/>
        <v>#DIV/0!</v>
      </c>
    </row>
    <row r="784" spans="1:8" ht="16.5" customHeight="1" hidden="1">
      <c r="A784" s="111" t="s">
        <v>698</v>
      </c>
      <c r="B784" s="112">
        <f t="shared" si="154"/>
        <v>0</v>
      </c>
      <c r="C784" s="232"/>
      <c r="D784" s="232"/>
      <c r="E784" s="112">
        <f t="shared" si="152"/>
        <v>0</v>
      </c>
      <c r="F784" s="232"/>
      <c r="G784" s="232"/>
      <c r="H784" s="52" t="e">
        <f t="shared" si="155"/>
        <v>#DIV/0!</v>
      </c>
    </row>
    <row r="785" spans="1:8" ht="16.5" customHeight="1" hidden="1">
      <c r="A785" s="111" t="s">
        <v>699</v>
      </c>
      <c r="B785" s="112">
        <f t="shared" si="154"/>
        <v>0</v>
      </c>
      <c r="C785" s="232"/>
      <c r="D785" s="232"/>
      <c r="E785" s="112">
        <f t="shared" si="152"/>
        <v>0</v>
      </c>
      <c r="F785" s="232"/>
      <c r="G785" s="232"/>
      <c r="H785" s="52" t="e">
        <f t="shared" si="155"/>
        <v>#DIV/0!</v>
      </c>
    </row>
    <row r="786" spans="1:8" ht="16.5" customHeight="1" hidden="1">
      <c r="A786" s="111" t="s">
        <v>700</v>
      </c>
      <c r="B786" s="112">
        <f t="shared" si="154"/>
        <v>0</v>
      </c>
      <c r="C786" s="232"/>
      <c r="D786" s="232"/>
      <c r="E786" s="112">
        <f t="shared" si="152"/>
        <v>0</v>
      </c>
      <c r="F786" s="232"/>
      <c r="G786" s="232"/>
      <c r="H786" s="52" t="e">
        <f t="shared" si="155"/>
        <v>#DIV/0!</v>
      </c>
    </row>
    <row r="787" spans="1:8" ht="16.5" customHeight="1" hidden="1">
      <c r="A787" s="111" t="s">
        <v>1280</v>
      </c>
      <c r="B787" s="112">
        <f t="shared" si="154"/>
        <v>0</v>
      </c>
      <c r="C787" s="232"/>
      <c r="D787" s="232"/>
      <c r="E787" s="112">
        <f t="shared" si="152"/>
        <v>0</v>
      </c>
      <c r="F787" s="232"/>
      <c r="G787" s="232"/>
      <c r="H787" s="52" t="e">
        <f t="shared" si="155"/>
        <v>#DIV/0!</v>
      </c>
    </row>
    <row r="788" spans="1:8" ht="19.5" customHeight="1">
      <c r="A788" s="109" t="s">
        <v>563</v>
      </c>
      <c r="B788" s="110">
        <f aca="true" t="shared" si="156" ref="B788:G788">SUM(B789,B801:B802,B805:B807)</f>
        <v>1982</v>
      </c>
      <c r="C788" s="110">
        <f t="shared" si="156"/>
        <v>1982</v>
      </c>
      <c r="D788" s="110">
        <f t="shared" si="156"/>
        <v>0</v>
      </c>
      <c r="E788" s="110">
        <f t="shared" si="156"/>
        <v>2039</v>
      </c>
      <c r="F788" s="110">
        <f t="shared" si="156"/>
        <v>2039</v>
      </c>
      <c r="G788" s="110">
        <f t="shared" si="156"/>
        <v>0</v>
      </c>
      <c r="H788" s="52">
        <f t="shared" si="155"/>
        <v>2.875882946518658</v>
      </c>
    </row>
    <row r="789" spans="1:8" ht="19.5" customHeight="1">
      <c r="A789" s="111" t="s">
        <v>1281</v>
      </c>
      <c r="B789" s="110">
        <f aca="true" t="shared" si="157" ref="B789:G789">SUM(B790:B800)</f>
        <v>459</v>
      </c>
      <c r="C789" s="110">
        <f t="shared" si="157"/>
        <v>459</v>
      </c>
      <c r="D789" s="110">
        <f t="shared" si="157"/>
        <v>0</v>
      </c>
      <c r="E789" s="110">
        <f t="shared" si="157"/>
        <v>467</v>
      </c>
      <c r="F789" s="110">
        <f t="shared" si="157"/>
        <v>467</v>
      </c>
      <c r="G789" s="110">
        <f t="shared" si="157"/>
        <v>0</v>
      </c>
      <c r="H789" s="52">
        <f t="shared" si="155"/>
        <v>1.742919389978212</v>
      </c>
    </row>
    <row r="790" spans="1:8" ht="19.5" customHeight="1">
      <c r="A790" s="111" t="s">
        <v>801</v>
      </c>
      <c r="B790" s="112">
        <f aca="true" t="shared" si="158" ref="B790:B801">C790+D790</f>
        <v>161</v>
      </c>
      <c r="C790" s="112">
        <v>161</v>
      </c>
      <c r="D790" s="112"/>
      <c r="E790" s="112">
        <f t="shared" si="152"/>
        <v>133</v>
      </c>
      <c r="F790" s="112">
        <v>133</v>
      </c>
      <c r="G790" s="112"/>
      <c r="H790" s="52">
        <f t="shared" si="155"/>
        <v>-17.391304347826093</v>
      </c>
    </row>
    <row r="791" spans="1:8" ht="19.5" customHeight="1" hidden="1">
      <c r="A791" s="111" t="s">
        <v>802</v>
      </c>
      <c r="B791" s="112">
        <f t="shared" si="158"/>
        <v>0</v>
      </c>
      <c r="C791" s="232"/>
      <c r="D791" s="232"/>
      <c r="E791" s="112">
        <f t="shared" si="152"/>
        <v>0</v>
      </c>
      <c r="F791" s="232"/>
      <c r="G791" s="232"/>
      <c r="H791" s="52" t="e">
        <f t="shared" si="155"/>
        <v>#DIV/0!</v>
      </c>
    </row>
    <row r="792" spans="1:8" ht="16.5" customHeight="1" hidden="1">
      <c r="A792" s="111" t="s">
        <v>803</v>
      </c>
      <c r="B792" s="112">
        <f t="shared" si="158"/>
        <v>0</v>
      </c>
      <c r="C792" s="232"/>
      <c r="D792" s="232"/>
      <c r="E792" s="112">
        <f t="shared" si="152"/>
        <v>0</v>
      </c>
      <c r="F792" s="232"/>
      <c r="G792" s="232"/>
      <c r="H792" s="52" t="e">
        <f t="shared" si="155"/>
        <v>#DIV/0!</v>
      </c>
    </row>
    <row r="793" spans="1:8" ht="19.5" customHeight="1">
      <c r="A793" s="111" t="s">
        <v>1282</v>
      </c>
      <c r="B793" s="112">
        <f t="shared" si="158"/>
        <v>206</v>
      </c>
      <c r="C793" s="232">
        <v>206</v>
      </c>
      <c r="D793" s="232"/>
      <c r="E793" s="112">
        <f t="shared" si="152"/>
        <v>209</v>
      </c>
      <c r="F793" s="232">
        <v>209</v>
      </c>
      <c r="G793" s="232"/>
      <c r="H793" s="52">
        <f t="shared" si="155"/>
        <v>1.4563106796116472</v>
      </c>
    </row>
    <row r="794" spans="1:8" ht="16.5" customHeight="1" hidden="1">
      <c r="A794" s="111" t="s">
        <v>1283</v>
      </c>
      <c r="B794" s="112">
        <f t="shared" si="158"/>
        <v>0</v>
      </c>
      <c r="C794" s="232"/>
      <c r="D794" s="232"/>
      <c r="E794" s="112">
        <f t="shared" si="152"/>
        <v>0</v>
      </c>
      <c r="F794" s="232"/>
      <c r="G794" s="232"/>
      <c r="H794" s="52" t="e">
        <f t="shared" si="155"/>
        <v>#DIV/0!</v>
      </c>
    </row>
    <row r="795" spans="1:8" ht="16.5" customHeight="1" hidden="1">
      <c r="A795" s="111" t="s">
        <v>1284</v>
      </c>
      <c r="B795" s="112">
        <f t="shared" si="158"/>
        <v>0</v>
      </c>
      <c r="C795" s="232"/>
      <c r="D795" s="232"/>
      <c r="E795" s="112">
        <f t="shared" si="152"/>
        <v>0</v>
      </c>
      <c r="F795" s="232"/>
      <c r="G795" s="232"/>
      <c r="H795" s="52" t="e">
        <f t="shared" si="155"/>
        <v>#DIV/0!</v>
      </c>
    </row>
    <row r="796" spans="1:8" ht="16.5" customHeight="1" hidden="1">
      <c r="A796" s="111" t="s">
        <v>1285</v>
      </c>
      <c r="B796" s="112">
        <f t="shared" si="158"/>
        <v>0</v>
      </c>
      <c r="C796" s="232"/>
      <c r="D796" s="232"/>
      <c r="E796" s="112">
        <f t="shared" si="152"/>
        <v>0</v>
      </c>
      <c r="F796" s="232"/>
      <c r="G796" s="232"/>
      <c r="H796" s="52" t="e">
        <f t="shared" si="155"/>
        <v>#DIV/0!</v>
      </c>
    </row>
    <row r="797" spans="1:8" ht="16.5" customHeight="1" hidden="1">
      <c r="A797" s="111" t="s">
        <v>1286</v>
      </c>
      <c r="B797" s="112">
        <f t="shared" si="158"/>
        <v>0</v>
      </c>
      <c r="C797" s="232"/>
      <c r="D797" s="232"/>
      <c r="E797" s="112">
        <f t="shared" si="152"/>
        <v>0</v>
      </c>
      <c r="F797" s="232"/>
      <c r="G797" s="232"/>
      <c r="H797" s="52" t="e">
        <f t="shared" si="155"/>
        <v>#DIV/0!</v>
      </c>
    </row>
    <row r="798" spans="1:8" ht="19.5" customHeight="1">
      <c r="A798" s="111" t="s">
        <v>1287</v>
      </c>
      <c r="B798" s="112">
        <f t="shared" si="158"/>
        <v>92</v>
      </c>
      <c r="C798" s="232">
        <v>92</v>
      </c>
      <c r="D798" s="232"/>
      <c r="E798" s="112">
        <f t="shared" si="152"/>
        <v>125</v>
      </c>
      <c r="F798" s="232">
        <v>125</v>
      </c>
      <c r="G798" s="232"/>
      <c r="H798" s="52">
        <f t="shared" si="155"/>
        <v>35.86956521739131</v>
      </c>
    </row>
    <row r="799" spans="1:8" ht="16.5" customHeight="1" hidden="1">
      <c r="A799" s="111" t="s">
        <v>1288</v>
      </c>
      <c r="B799" s="112">
        <f t="shared" si="158"/>
        <v>0</v>
      </c>
      <c r="C799" s="232"/>
      <c r="D799" s="232"/>
      <c r="E799" s="112">
        <f t="shared" si="152"/>
        <v>0</v>
      </c>
      <c r="F799" s="232"/>
      <c r="G799" s="232"/>
      <c r="H799" s="52" t="e">
        <f t="shared" si="155"/>
        <v>#DIV/0!</v>
      </c>
    </row>
    <row r="800" spans="1:8" ht="19.5" customHeight="1" hidden="1">
      <c r="A800" s="111" t="s">
        <v>1289</v>
      </c>
      <c r="B800" s="112">
        <f t="shared" si="158"/>
        <v>0</v>
      </c>
      <c r="C800" s="112"/>
      <c r="D800" s="112"/>
      <c r="E800" s="112">
        <f t="shared" si="152"/>
        <v>0</v>
      </c>
      <c r="F800" s="112"/>
      <c r="G800" s="112"/>
      <c r="H800" s="52" t="e">
        <f t="shared" si="155"/>
        <v>#DIV/0!</v>
      </c>
    </row>
    <row r="801" spans="1:8" ht="19.5" customHeight="1">
      <c r="A801" s="111" t="s">
        <v>1290</v>
      </c>
      <c r="B801" s="112">
        <f t="shared" si="158"/>
        <v>91</v>
      </c>
      <c r="C801" s="112">
        <v>91</v>
      </c>
      <c r="D801" s="112"/>
      <c r="E801" s="112">
        <f t="shared" si="152"/>
        <v>88</v>
      </c>
      <c r="F801" s="112">
        <v>88</v>
      </c>
      <c r="G801" s="112"/>
      <c r="H801" s="52">
        <f t="shared" si="155"/>
        <v>-3.296703296703299</v>
      </c>
    </row>
    <row r="802" spans="1:8" ht="19.5" customHeight="1">
      <c r="A802" s="111" t="s">
        <v>1291</v>
      </c>
      <c r="B802" s="110">
        <f aca="true" t="shared" si="159" ref="B802:G802">SUM(B803:B804)</f>
        <v>119</v>
      </c>
      <c r="C802" s="110">
        <f t="shared" si="159"/>
        <v>119</v>
      </c>
      <c r="D802" s="110">
        <f t="shared" si="159"/>
        <v>0</v>
      </c>
      <c r="E802" s="110">
        <f t="shared" si="159"/>
        <v>119</v>
      </c>
      <c r="F802" s="110">
        <f t="shared" si="159"/>
        <v>119</v>
      </c>
      <c r="G802" s="110">
        <f t="shared" si="159"/>
        <v>0</v>
      </c>
      <c r="H802" s="52">
        <f t="shared" si="155"/>
        <v>0</v>
      </c>
    </row>
    <row r="803" spans="1:8" s="317" customFormat="1" ht="19.5" customHeight="1" hidden="1">
      <c r="A803" s="314" t="s">
        <v>1292</v>
      </c>
      <c r="B803" s="315">
        <f>C803+D803</f>
        <v>0</v>
      </c>
      <c r="C803" s="318"/>
      <c r="D803" s="318"/>
      <c r="E803" s="315">
        <f t="shared" si="152"/>
        <v>0</v>
      </c>
      <c r="F803" s="318"/>
      <c r="G803" s="318"/>
      <c r="H803" s="316"/>
    </row>
    <row r="804" spans="1:8" ht="19.5" customHeight="1">
      <c r="A804" s="111" t="s">
        <v>1293</v>
      </c>
      <c r="B804" s="112">
        <f>C804+D804</f>
        <v>119</v>
      </c>
      <c r="C804" s="112">
        <v>119</v>
      </c>
      <c r="D804" s="112"/>
      <c r="E804" s="112">
        <f t="shared" si="152"/>
        <v>119</v>
      </c>
      <c r="F804" s="112">
        <v>119</v>
      </c>
      <c r="G804" s="112"/>
      <c r="H804" s="52">
        <f t="shared" si="155"/>
        <v>0</v>
      </c>
    </row>
    <row r="805" spans="1:8" ht="19.5" customHeight="1">
      <c r="A805" s="111" t="s">
        <v>1294</v>
      </c>
      <c r="B805" s="112">
        <f>C805+D805</f>
        <v>1234</v>
      </c>
      <c r="C805" s="112">
        <v>1234</v>
      </c>
      <c r="D805" s="112"/>
      <c r="E805" s="112">
        <f t="shared" si="152"/>
        <v>1285</v>
      </c>
      <c r="F805" s="112">
        <v>1285</v>
      </c>
      <c r="G805" s="112"/>
      <c r="H805" s="52">
        <f t="shared" si="155"/>
        <v>4.132901134521873</v>
      </c>
    </row>
    <row r="806" spans="1:8" ht="19.5" customHeight="1">
      <c r="A806" s="111" t="s">
        <v>1295</v>
      </c>
      <c r="B806" s="112">
        <f>C806+D806</f>
        <v>79</v>
      </c>
      <c r="C806" s="232">
        <v>79</v>
      </c>
      <c r="D806" s="232"/>
      <c r="E806" s="112">
        <f t="shared" si="152"/>
        <v>80</v>
      </c>
      <c r="F806" s="232">
        <v>80</v>
      </c>
      <c r="G806" s="232"/>
      <c r="H806" s="52">
        <f t="shared" si="155"/>
        <v>1.2658227848101262</v>
      </c>
    </row>
    <row r="807" spans="1:8" ht="16.5" customHeight="1" hidden="1">
      <c r="A807" s="111" t="s">
        <v>1296</v>
      </c>
      <c r="B807" s="112">
        <f>C807+D807</f>
        <v>0</v>
      </c>
      <c r="C807" s="232"/>
      <c r="D807" s="232"/>
      <c r="E807" s="112">
        <f t="shared" si="152"/>
        <v>0</v>
      </c>
      <c r="F807" s="232"/>
      <c r="G807" s="232"/>
      <c r="H807" s="52" t="e">
        <f t="shared" si="155"/>
        <v>#DIV/0!</v>
      </c>
    </row>
    <row r="808" spans="1:8" ht="19.5" customHeight="1">
      <c r="A808" s="109" t="s">
        <v>1377</v>
      </c>
      <c r="B808" s="110">
        <f aca="true" t="shared" si="160" ref="B808:G808">SUM(B809,B838,B867,B894,B905,B916,B922,B929,B936,B940)</f>
        <v>23878</v>
      </c>
      <c r="C808" s="110">
        <f t="shared" si="160"/>
        <v>14864</v>
      </c>
      <c r="D808" s="110">
        <f t="shared" si="160"/>
        <v>9014</v>
      </c>
      <c r="E808" s="110">
        <f t="shared" si="160"/>
        <v>55469</v>
      </c>
      <c r="F808" s="110">
        <f t="shared" si="160"/>
        <v>13936</v>
      </c>
      <c r="G808" s="110">
        <f t="shared" si="160"/>
        <v>41533</v>
      </c>
      <c r="H808" s="52">
        <f t="shared" si="155"/>
        <v>132.30170030990868</v>
      </c>
    </row>
    <row r="809" spans="1:8" ht="19.5" customHeight="1">
      <c r="A809" s="111" t="s">
        <v>1297</v>
      </c>
      <c r="B809" s="110">
        <f aca="true" t="shared" si="161" ref="B809:G809">SUM(B810:B837)</f>
        <v>2467</v>
      </c>
      <c r="C809" s="110">
        <f t="shared" si="161"/>
        <v>2317</v>
      </c>
      <c r="D809" s="110">
        <f t="shared" si="161"/>
        <v>150</v>
      </c>
      <c r="E809" s="110">
        <f t="shared" si="161"/>
        <v>4498</v>
      </c>
      <c r="F809" s="110">
        <f t="shared" si="161"/>
        <v>2225</v>
      </c>
      <c r="G809" s="110">
        <f t="shared" si="161"/>
        <v>2273</v>
      </c>
      <c r="H809" s="52">
        <f t="shared" si="155"/>
        <v>82.32671260640453</v>
      </c>
    </row>
    <row r="810" spans="1:8" ht="19.5" customHeight="1">
      <c r="A810" s="111" t="s">
        <v>801</v>
      </c>
      <c r="B810" s="112">
        <f aca="true" t="shared" si="162" ref="B810:B837">C810+D810</f>
        <v>317</v>
      </c>
      <c r="C810" s="112">
        <v>317</v>
      </c>
      <c r="D810" s="112"/>
      <c r="E810" s="112">
        <f t="shared" si="152"/>
        <v>311</v>
      </c>
      <c r="F810" s="112">
        <v>311</v>
      </c>
      <c r="G810" s="112"/>
      <c r="H810" s="52">
        <f t="shared" si="155"/>
        <v>-1.8927444794952635</v>
      </c>
    </row>
    <row r="811" spans="1:8" ht="16.5" customHeight="1" hidden="1">
      <c r="A811" s="111" t="s">
        <v>802</v>
      </c>
      <c r="B811" s="112">
        <f t="shared" si="162"/>
        <v>0</v>
      </c>
      <c r="C811" s="232"/>
      <c r="D811" s="232"/>
      <c r="E811" s="112">
        <f t="shared" si="152"/>
        <v>0</v>
      </c>
      <c r="F811" s="232"/>
      <c r="G811" s="232"/>
      <c r="H811" s="52" t="e">
        <f t="shared" si="155"/>
        <v>#DIV/0!</v>
      </c>
    </row>
    <row r="812" spans="1:8" ht="16.5" customHeight="1" hidden="1">
      <c r="A812" s="111" t="s">
        <v>803</v>
      </c>
      <c r="B812" s="112">
        <f t="shared" si="162"/>
        <v>0</v>
      </c>
      <c r="C812" s="232"/>
      <c r="D812" s="232"/>
      <c r="E812" s="112">
        <f t="shared" si="152"/>
        <v>0</v>
      </c>
      <c r="F812" s="232"/>
      <c r="G812" s="232"/>
      <c r="H812" s="52" t="e">
        <f t="shared" si="155"/>
        <v>#DIV/0!</v>
      </c>
    </row>
    <row r="813" spans="1:8" ht="19.5" customHeight="1">
      <c r="A813" s="111" t="s">
        <v>810</v>
      </c>
      <c r="B813" s="112">
        <f t="shared" si="162"/>
        <v>145</v>
      </c>
      <c r="C813" s="112">
        <v>145</v>
      </c>
      <c r="D813" s="112"/>
      <c r="E813" s="112">
        <f t="shared" si="152"/>
        <v>136</v>
      </c>
      <c r="F813" s="112">
        <v>136</v>
      </c>
      <c r="G813" s="112"/>
      <c r="H813" s="52">
        <f t="shared" si="155"/>
        <v>-6.206896551724142</v>
      </c>
    </row>
    <row r="814" spans="1:8" ht="16.5" customHeight="1" hidden="1">
      <c r="A814" s="111" t="s">
        <v>1298</v>
      </c>
      <c r="B814" s="112">
        <f t="shared" si="162"/>
        <v>0</v>
      </c>
      <c r="C814" s="232"/>
      <c r="D814" s="232"/>
      <c r="E814" s="112">
        <f t="shared" si="152"/>
        <v>0</v>
      </c>
      <c r="F814" s="232"/>
      <c r="G814" s="232"/>
      <c r="H814" s="52" t="e">
        <f t="shared" si="155"/>
        <v>#DIV/0!</v>
      </c>
    </row>
    <row r="815" spans="1:8" ht="19.5" customHeight="1">
      <c r="A815" s="111" t="s">
        <v>694</v>
      </c>
      <c r="B815" s="112">
        <f t="shared" si="162"/>
        <v>233</v>
      </c>
      <c r="C815" s="112">
        <v>233</v>
      </c>
      <c r="D815" s="112"/>
      <c r="E815" s="112">
        <f t="shared" si="152"/>
        <v>501</v>
      </c>
      <c r="F815" s="112">
        <v>229</v>
      </c>
      <c r="G815" s="112">
        <v>272</v>
      </c>
      <c r="H815" s="52">
        <f t="shared" si="155"/>
        <v>115.02145922746783</v>
      </c>
    </row>
    <row r="816" spans="1:8" ht="19.5" customHeight="1">
      <c r="A816" s="111" t="s">
        <v>1299</v>
      </c>
      <c r="B816" s="112">
        <f t="shared" si="162"/>
        <v>84</v>
      </c>
      <c r="C816" s="112">
        <v>84</v>
      </c>
      <c r="D816" s="112"/>
      <c r="E816" s="112">
        <f t="shared" si="152"/>
        <v>157</v>
      </c>
      <c r="F816" s="112">
        <v>93</v>
      </c>
      <c r="G816" s="112">
        <v>64</v>
      </c>
      <c r="H816" s="52">
        <f t="shared" si="155"/>
        <v>86.9047619047619</v>
      </c>
    </row>
    <row r="817" spans="1:8" ht="19.5" customHeight="1">
      <c r="A817" s="111" t="s">
        <v>1300</v>
      </c>
      <c r="B817" s="112">
        <f t="shared" si="162"/>
        <v>82</v>
      </c>
      <c r="C817" s="112">
        <v>82</v>
      </c>
      <c r="D817" s="112"/>
      <c r="E817" s="112">
        <f t="shared" si="152"/>
        <v>91</v>
      </c>
      <c r="F817" s="112">
        <v>91</v>
      </c>
      <c r="G817" s="112"/>
      <c r="H817" s="52">
        <f aca="true" t="shared" si="163" ref="H817:H880">E817/B817*100-100</f>
        <v>10.975609756097569</v>
      </c>
    </row>
    <row r="818" spans="1:8" ht="19.5" customHeight="1">
      <c r="A818" s="111" t="s">
        <v>1301</v>
      </c>
      <c r="B818" s="112">
        <f t="shared" si="162"/>
        <v>83</v>
      </c>
      <c r="C818" s="112">
        <v>83</v>
      </c>
      <c r="D818" s="112"/>
      <c r="E818" s="112">
        <f aca="true" t="shared" si="164" ref="E818:E881">F818+G818</f>
        <v>93</v>
      </c>
      <c r="F818" s="112">
        <v>93</v>
      </c>
      <c r="G818" s="112"/>
      <c r="H818" s="52">
        <f t="shared" si="163"/>
        <v>12.04819277108433</v>
      </c>
    </row>
    <row r="819" spans="1:8" ht="16.5" customHeight="1" hidden="1">
      <c r="A819" s="111" t="s">
        <v>1302</v>
      </c>
      <c r="B819" s="112">
        <f t="shared" si="162"/>
        <v>0</v>
      </c>
      <c r="C819" s="232"/>
      <c r="D819" s="232"/>
      <c r="E819" s="112">
        <f t="shared" si="164"/>
        <v>0</v>
      </c>
      <c r="F819" s="232"/>
      <c r="G819" s="232"/>
      <c r="H819" s="52" t="e">
        <f t="shared" si="163"/>
        <v>#DIV/0!</v>
      </c>
    </row>
    <row r="820" spans="1:8" ht="19.5" customHeight="1">
      <c r="A820" s="111" t="s">
        <v>1303</v>
      </c>
      <c r="B820" s="112">
        <f t="shared" si="162"/>
        <v>63</v>
      </c>
      <c r="C820" s="232">
        <v>63</v>
      </c>
      <c r="D820" s="232"/>
      <c r="E820" s="112">
        <f t="shared" si="164"/>
        <v>78</v>
      </c>
      <c r="F820" s="232">
        <v>78</v>
      </c>
      <c r="G820" s="232"/>
      <c r="H820" s="52">
        <f t="shared" si="163"/>
        <v>23.80952380952381</v>
      </c>
    </row>
    <row r="821" spans="1:8" ht="16.5" customHeight="1" hidden="1">
      <c r="A821" s="111" t="s">
        <v>1304</v>
      </c>
      <c r="B821" s="112">
        <f t="shared" si="162"/>
        <v>0</v>
      </c>
      <c r="C821" s="232"/>
      <c r="D821" s="232"/>
      <c r="E821" s="112">
        <f t="shared" si="164"/>
        <v>0</v>
      </c>
      <c r="F821" s="232"/>
      <c r="G821" s="232"/>
      <c r="H821" s="52" t="e">
        <f t="shared" si="163"/>
        <v>#DIV/0!</v>
      </c>
    </row>
    <row r="822" spans="1:8" ht="16.5" customHeight="1">
      <c r="A822" s="111" t="s">
        <v>693</v>
      </c>
      <c r="B822" s="112">
        <f t="shared" si="162"/>
        <v>0</v>
      </c>
      <c r="C822" s="232"/>
      <c r="D822" s="232"/>
      <c r="E822" s="112">
        <f t="shared" si="164"/>
        <v>10</v>
      </c>
      <c r="F822" s="232"/>
      <c r="G822" s="232">
        <v>10</v>
      </c>
      <c r="H822" s="52"/>
    </row>
    <row r="823" spans="1:8" ht="16.5" customHeight="1" hidden="1">
      <c r="A823" s="111" t="s">
        <v>1305</v>
      </c>
      <c r="B823" s="112">
        <f t="shared" si="162"/>
        <v>0</v>
      </c>
      <c r="C823" s="232"/>
      <c r="D823" s="232"/>
      <c r="E823" s="112">
        <f t="shared" si="164"/>
        <v>0</v>
      </c>
      <c r="F823" s="232"/>
      <c r="G823" s="232"/>
      <c r="H823" s="52"/>
    </row>
    <row r="824" spans="1:8" ht="16.5" customHeight="1" hidden="1">
      <c r="A824" s="111" t="s">
        <v>1306</v>
      </c>
      <c r="B824" s="112">
        <f t="shared" si="162"/>
        <v>0</v>
      </c>
      <c r="C824" s="232"/>
      <c r="D824" s="232"/>
      <c r="E824" s="112">
        <f t="shared" si="164"/>
        <v>0</v>
      </c>
      <c r="F824" s="232"/>
      <c r="G824" s="232"/>
      <c r="H824" s="52"/>
    </row>
    <row r="825" spans="1:8" ht="16.5" customHeight="1">
      <c r="A825" s="261" t="s">
        <v>1460</v>
      </c>
      <c r="B825" s="112">
        <f t="shared" si="162"/>
        <v>0</v>
      </c>
      <c r="C825" s="232"/>
      <c r="D825" s="232"/>
      <c r="E825" s="112">
        <f t="shared" si="164"/>
        <v>89</v>
      </c>
      <c r="F825" s="232"/>
      <c r="G825" s="232">
        <v>89</v>
      </c>
      <c r="H825" s="52"/>
    </row>
    <row r="826" spans="1:8" ht="19.5" customHeight="1" hidden="1">
      <c r="A826" s="111" t="s">
        <v>190</v>
      </c>
      <c r="B826" s="112">
        <f t="shared" si="162"/>
        <v>0</v>
      </c>
      <c r="C826" s="112"/>
      <c r="D826" s="112"/>
      <c r="E826" s="112">
        <f t="shared" si="164"/>
        <v>0</v>
      </c>
      <c r="F826" s="112"/>
      <c r="G826" s="112"/>
      <c r="H826" s="52"/>
    </row>
    <row r="827" spans="1:8" ht="16.5" customHeight="1">
      <c r="A827" s="111" t="s">
        <v>191</v>
      </c>
      <c r="B827" s="112">
        <f t="shared" si="162"/>
        <v>0</v>
      </c>
      <c r="C827" s="112"/>
      <c r="D827" s="112"/>
      <c r="E827" s="112">
        <f t="shared" si="164"/>
        <v>230</v>
      </c>
      <c r="F827" s="112"/>
      <c r="G827" s="112">
        <v>230</v>
      </c>
      <c r="H827" s="52"/>
    </row>
    <row r="828" spans="1:8" ht="16.5" customHeight="1" hidden="1">
      <c r="A828" s="111" t="s">
        <v>192</v>
      </c>
      <c r="B828" s="112">
        <f t="shared" si="162"/>
        <v>0</v>
      </c>
      <c r="C828" s="232"/>
      <c r="D828" s="232"/>
      <c r="E828" s="112">
        <f t="shared" si="164"/>
        <v>0</v>
      </c>
      <c r="F828" s="232"/>
      <c r="G828" s="232"/>
      <c r="H828" s="52"/>
    </row>
    <row r="829" spans="1:8" ht="16.5" customHeight="1" hidden="1">
      <c r="A829" s="111" t="s">
        <v>193</v>
      </c>
      <c r="B829" s="112">
        <f t="shared" si="162"/>
        <v>0</v>
      </c>
      <c r="C829" s="112"/>
      <c r="D829" s="112"/>
      <c r="E829" s="112">
        <f t="shared" si="164"/>
        <v>0</v>
      </c>
      <c r="F829" s="112"/>
      <c r="G829" s="112"/>
      <c r="H829" s="52"/>
    </row>
    <row r="830" spans="1:8" ht="16.5" customHeight="1" hidden="1">
      <c r="A830" s="111" t="s">
        <v>194</v>
      </c>
      <c r="B830" s="112">
        <f t="shared" si="162"/>
        <v>0</v>
      </c>
      <c r="C830" s="232"/>
      <c r="D830" s="232"/>
      <c r="E830" s="112">
        <f t="shared" si="164"/>
        <v>0</v>
      </c>
      <c r="F830" s="232"/>
      <c r="G830" s="232"/>
      <c r="H830" s="52"/>
    </row>
    <row r="831" spans="1:8" ht="19.5" customHeight="1">
      <c r="A831" s="261" t="s">
        <v>692</v>
      </c>
      <c r="B831" s="112">
        <f t="shared" si="162"/>
        <v>0</v>
      </c>
      <c r="C831" s="232"/>
      <c r="D831" s="232"/>
      <c r="E831" s="112">
        <f t="shared" si="164"/>
        <v>50</v>
      </c>
      <c r="F831" s="232"/>
      <c r="G831" s="232">
        <v>50</v>
      </c>
      <c r="H831" s="52"/>
    </row>
    <row r="832" spans="1:8" ht="16.5" customHeight="1" hidden="1">
      <c r="A832" s="111" t="s">
        <v>195</v>
      </c>
      <c r="B832" s="112">
        <f t="shared" si="162"/>
        <v>0</v>
      </c>
      <c r="C832" s="232"/>
      <c r="D832" s="232"/>
      <c r="E832" s="112">
        <f t="shared" si="164"/>
        <v>0</v>
      </c>
      <c r="F832" s="232"/>
      <c r="G832" s="232"/>
      <c r="H832" s="52" t="e">
        <f t="shared" si="163"/>
        <v>#DIV/0!</v>
      </c>
    </row>
    <row r="833" spans="1:8" ht="16.5" customHeight="1" hidden="1">
      <c r="A833" s="111" t="s">
        <v>196</v>
      </c>
      <c r="B833" s="112">
        <f t="shared" si="162"/>
        <v>0</v>
      </c>
      <c r="C833" s="112"/>
      <c r="D833" s="112"/>
      <c r="E833" s="112">
        <f t="shared" si="164"/>
        <v>0</v>
      </c>
      <c r="F833" s="112"/>
      <c r="G833" s="112"/>
      <c r="H833" s="52" t="e">
        <f t="shared" si="163"/>
        <v>#DIV/0!</v>
      </c>
    </row>
    <row r="834" spans="1:8" ht="16.5" customHeight="1" hidden="1">
      <c r="A834" s="111" t="s">
        <v>197</v>
      </c>
      <c r="B834" s="112">
        <f t="shared" si="162"/>
        <v>0</v>
      </c>
      <c r="C834" s="112"/>
      <c r="D834" s="112"/>
      <c r="E834" s="112">
        <f t="shared" si="164"/>
        <v>0</v>
      </c>
      <c r="F834" s="112"/>
      <c r="G834" s="112"/>
      <c r="H834" s="52" t="e">
        <f t="shared" si="163"/>
        <v>#DIV/0!</v>
      </c>
    </row>
    <row r="835" spans="1:8" ht="16.5" customHeight="1">
      <c r="A835" s="111" t="s">
        <v>198</v>
      </c>
      <c r="B835" s="112">
        <f t="shared" si="162"/>
        <v>150</v>
      </c>
      <c r="C835" s="112"/>
      <c r="D835" s="112">
        <v>150</v>
      </c>
      <c r="E835" s="112">
        <f t="shared" si="164"/>
        <v>156</v>
      </c>
      <c r="F835" s="112"/>
      <c r="G835" s="112">
        <v>156</v>
      </c>
      <c r="H835" s="52"/>
    </row>
    <row r="836" spans="1:8" ht="16.5" customHeight="1" hidden="1">
      <c r="A836" s="111" t="s">
        <v>199</v>
      </c>
      <c r="B836" s="112">
        <f t="shared" si="162"/>
        <v>0</v>
      </c>
      <c r="C836" s="232"/>
      <c r="D836" s="232"/>
      <c r="E836" s="112">
        <f t="shared" si="164"/>
        <v>0</v>
      </c>
      <c r="F836" s="232"/>
      <c r="G836" s="232"/>
      <c r="H836" s="52" t="e">
        <f t="shared" si="163"/>
        <v>#DIV/0!</v>
      </c>
    </row>
    <row r="837" spans="1:8" ht="19.5" customHeight="1">
      <c r="A837" s="111" t="s">
        <v>200</v>
      </c>
      <c r="B837" s="112">
        <f t="shared" si="162"/>
        <v>1310</v>
      </c>
      <c r="C837" s="112">
        <v>1310</v>
      </c>
      <c r="D837" s="112"/>
      <c r="E837" s="112">
        <f t="shared" si="164"/>
        <v>2596</v>
      </c>
      <c r="F837" s="112">
        <v>1194</v>
      </c>
      <c r="G837" s="112">
        <v>1402</v>
      </c>
      <c r="H837" s="52">
        <f t="shared" si="163"/>
        <v>98.16793893129773</v>
      </c>
    </row>
    <row r="838" spans="1:8" ht="19.5" customHeight="1">
      <c r="A838" s="261" t="s">
        <v>1461</v>
      </c>
      <c r="B838" s="110">
        <f aca="true" t="shared" si="165" ref="B838:G838">SUM(B839:B866)</f>
        <v>2927</v>
      </c>
      <c r="C838" s="110">
        <f t="shared" si="165"/>
        <v>1270</v>
      </c>
      <c r="D838" s="110">
        <f t="shared" si="165"/>
        <v>1657</v>
      </c>
      <c r="E838" s="110">
        <f t="shared" si="165"/>
        <v>6174</v>
      </c>
      <c r="F838" s="110">
        <f t="shared" si="165"/>
        <v>1466</v>
      </c>
      <c r="G838" s="110">
        <f t="shared" si="165"/>
        <v>4708</v>
      </c>
      <c r="H838" s="52">
        <f t="shared" si="163"/>
        <v>110.93269559275706</v>
      </c>
    </row>
    <row r="839" spans="1:8" ht="19.5" customHeight="1">
      <c r="A839" s="111" t="s">
        <v>801</v>
      </c>
      <c r="B839" s="112">
        <f aca="true" t="shared" si="166" ref="B839:B866">C839+D839</f>
        <v>141</v>
      </c>
      <c r="C839" s="112">
        <v>141</v>
      </c>
      <c r="D839" s="112"/>
      <c r="E839" s="112">
        <f t="shared" si="164"/>
        <v>142</v>
      </c>
      <c r="F839" s="112">
        <v>142</v>
      </c>
      <c r="G839" s="112"/>
      <c r="H839" s="52">
        <f t="shared" si="163"/>
        <v>0.7092198581560183</v>
      </c>
    </row>
    <row r="840" spans="1:8" ht="16.5" customHeight="1" hidden="1">
      <c r="A840" s="111" t="s">
        <v>802</v>
      </c>
      <c r="B840" s="112">
        <f t="shared" si="166"/>
        <v>0</v>
      </c>
      <c r="C840" s="232"/>
      <c r="D840" s="232"/>
      <c r="E840" s="112">
        <f t="shared" si="164"/>
        <v>0</v>
      </c>
      <c r="F840" s="232"/>
      <c r="G840" s="232"/>
      <c r="H840" s="52" t="e">
        <f t="shared" si="163"/>
        <v>#DIV/0!</v>
      </c>
    </row>
    <row r="841" spans="1:8" ht="16.5" customHeight="1" hidden="1">
      <c r="A841" s="111" t="s">
        <v>803</v>
      </c>
      <c r="B841" s="112">
        <f t="shared" si="166"/>
        <v>0</v>
      </c>
      <c r="C841" s="232"/>
      <c r="D841" s="232"/>
      <c r="E841" s="112">
        <f t="shared" si="164"/>
        <v>0</v>
      </c>
      <c r="F841" s="232"/>
      <c r="G841" s="232"/>
      <c r="H841" s="52" t="e">
        <f t="shared" si="163"/>
        <v>#DIV/0!</v>
      </c>
    </row>
    <row r="842" spans="1:8" ht="19.5" customHeight="1">
      <c r="A842" s="111" t="s">
        <v>201</v>
      </c>
      <c r="B842" s="112">
        <f t="shared" si="166"/>
        <v>161</v>
      </c>
      <c r="C842" s="112">
        <v>161</v>
      </c>
      <c r="D842" s="112"/>
      <c r="E842" s="112">
        <f t="shared" si="164"/>
        <v>174</v>
      </c>
      <c r="F842" s="112">
        <v>174</v>
      </c>
      <c r="G842" s="112"/>
      <c r="H842" s="52">
        <f t="shared" si="163"/>
        <v>8.07453416149069</v>
      </c>
    </row>
    <row r="843" spans="1:8" ht="19.5" customHeight="1">
      <c r="A843" s="111" t="s">
        <v>202</v>
      </c>
      <c r="B843" s="112">
        <f t="shared" si="166"/>
        <v>168</v>
      </c>
      <c r="C843" s="232">
        <v>168</v>
      </c>
      <c r="D843" s="232"/>
      <c r="E843" s="112">
        <f t="shared" si="164"/>
        <v>603</v>
      </c>
      <c r="F843" s="232">
        <v>183</v>
      </c>
      <c r="G843" s="232">
        <v>420</v>
      </c>
      <c r="H843" s="52">
        <f t="shared" si="163"/>
        <v>258.92857142857144</v>
      </c>
    </row>
    <row r="844" spans="1:8" ht="19.5" customHeight="1">
      <c r="A844" s="261" t="s">
        <v>1427</v>
      </c>
      <c r="B844" s="112">
        <f t="shared" si="166"/>
        <v>130</v>
      </c>
      <c r="C844" s="112">
        <v>130</v>
      </c>
      <c r="D844" s="112"/>
      <c r="E844" s="112">
        <f t="shared" si="164"/>
        <v>143</v>
      </c>
      <c r="F844" s="112">
        <v>143</v>
      </c>
      <c r="G844" s="112"/>
      <c r="H844" s="52">
        <f t="shared" si="163"/>
        <v>10.000000000000014</v>
      </c>
    </row>
    <row r="845" spans="1:8" ht="16.5" customHeight="1">
      <c r="A845" s="111" t="s">
        <v>204</v>
      </c>
      <c r="B845" s="112">
        <f t="shared" si="166"/>
        <v>650</v>
      </c>
      <c r="C845" s="232"/>
      <c r="D845" s="232">
        <v>650</v>
      </c>
      <c r="E845" s="112">
        <f t="shared" si="164"/>
        <v>1250</v>
      </c>
      <c r="F845" s="232"/>
      <c r="G845" s="232">
        <v>1250</v>
      </c>
      <c r="H845" s="52"/>
    </row>
    <row r="846" spans="1:8" ht="16.5" customHeight="1" hidden="1">
      <c r="A846" s="111" t="s">
        <v>205</v>
      </c>
      <c r="B846" s="112">
        <f t="shared" si="166"/>
        <v>0</v>
      </c>
      <c r="C846" s="232"/>
      <c r="D846" s="232"/>
      <c r="E846" s="112">
        <f t="shared" si="164"/>
        <v>0</v>
      </c>
      <c r="F846" s="232"/>
      <c r="G846" s="232"/>
      <c r="H846" s="52" t="e">
        <f t="shared" si="163"/>
        <v>#DIV/0!</v>
      </c>
    </row>
    <row r="847" spans="1:8" ht="16.5" customHeight="1">
      <c r="A847" s="111" t="s">
        <v>206</v>
      </c>
      <c r="B847" s="112">
        <f t="shared" si="166"/>
        <v>987</v>
      </c>
      <c r="C847" s="232"/>
      <c r="D847" s="232">
        <v>987</v>
      </c>
      <c r="E847" s="112">
        <f t="shared" si="164"/>
        <v>1396</v>
      </c>
      <c r="F847" s="232"/>
      <c r="G847" s="232">
        <v>1396</v>
      </c>
      <c r="H847" s="52"/>
    </row>
    <row r="848" spans="1:8" ht="16.5" customHeight="1" hidden="1">
      <c r="A848" s="111" t="s">
        <v>207</v>
      </c>
      <c r="B848" s="112">
        <f t="shared" si="166"/>
        <v>0</v>
      </c>
      <c r="C848" s="232"/>
      <c r="D848" s="232"/>
      <c r="E848" s="112">
        <f t="shared" si="164"/>
        <v>0</v>
      </c>
      <c r="F848" s="232"/>
      <c r="G848" s="232"/>
      <c r="H848" s="52" t="e">
        <f t="shared" si="163"/>
        <v>#DIV/0!</v>
      </c>
    </row>
    <row r="849" spans="1:8" ht="19.5" customHeight="1">
      <c r="A849" s="111" t="s">
        <v>208</v>
      </c>
      <c r="B849" s="112">
        <f t="shared" si="166"/>
        <v>14</v>
      </c>
      <c r="C849" s="232">
        <v>14</v>
      </c>
      <c r="D849" s="232"/>
      <c r="E849" s="112">
        <f t="shared" si="164"/>
        <v>14</v>
      </c>
      <c r="F849" s="232">
        <v>14</v>
      </c>
      <c r="G849" s="232"/>
      <c r="H849" s="52">
        <f t="shared" si="163"/>
        <v>0</v>
      </c>
    </row>
    <row r="850" spans="1:8" ht="19.5" customHeight="1">
      <c r="A850" s="111" t="s">
        <v>209</v>
      </c>
      <c r="B850" s="112">
        <f t="shared" si="166"/>
        <v>20</v>
      </c>
      <c r="C850" s="232">
        <v>20</v>
      </c>
      <c r="D850" s="232"/>
      <c r="E850" s="112">
        <f t="shared" si="164"/>
        <v>21</v>
      </c>
      <c r="F850" s="232">
        <v>21</v>
      </c>
      <c r="G850" s="232"/>
      <c r="H850" s="52">
        <f t="shared" si="163"/>
        <v>5</v>
      </c>
    </row>
    <row r="851" spans="1:8" ht="19.5" customHeight="1">
      <c r="A851" s="261" t="s">
        <v>1428</v>
      </c>
      <c r="B851" s="112">
        <f t="shared" si="166"/>
        <v>271</v>
      </c>
      <c r="C851" s="112">
        <v>251</v>
      </c>
      <c r="D851" s="112">
        <v>20</v>
      </c>
      <c r="E851" s="112">
        <f t="shared" si="164"/>
        <v>290</v>
      </c>
      <c r="F851" s="112">
        <v>290</v>
      </c>
      <c r="G851" s="112"/>
      <c r="H851" s="52">
        <f t="shared" si="163"/>
        <v>7.011070110701098</v>
      </c>
    </row>
    <row r="852" spans="1:8" ht="16.5" customHeight="1" hidden="1">
      <c r="A852" s="111" t="s">
        <v>210</v>
      </c>
      <c r="B852" s="112">
        <f t="shared" si="166"/>
        <v>0</v>
      </c>
      <c r="C852" s="232"/>
      <c r="D852" s="232"/>
      <c r="E852" s="112">
        <f t="shared" si="164"/>
        <v>0</v>
      </c>
      <c r="F852" s="232"/>
      <c r="G852" s="232"/>
      <c r="H852" s="52" t="e">
        <f t="shared" si="163"/>
        <v>#DIV/0!</v>
      </c>
    </row>
    <row r="853" spans="1:8" ht="16.5" customHeight="1" hidden="1">
      <c r="A853" s="111" t="s">
        <v>211</v>
      </c>
      <c r="B853" s="112">
        <f t="shared" si="166"/>
        <v>0</v>
      </c>
      <c r="C853" s="232"/>
      <c r="D853" s="232"/>
      <c r="E853" s="112">
        <f t="shared" si="164"/>
        <v>0</v>
      </c>
      <c r="F853" s="232"/>
      <c r="G853" s="232"/>
      <c r="H853" s="52" t="e">
        <f t="shared" si="163"/>
        <v>#DIV/0!</v>
      </c>
    </row>
    <row r="854" spans="1:8" ht="16.5" customHeight="1" hidden="1">
      <c r="A854" s="111" t="s">
        <v>212</v>
      </c>
      <c r="B854" s="112">
        <f t="shared" si="166"/>
        <v>0</v>
      </c>
      <c r="C854" s="232"/>
      <c r="D854" s="232"/>
      <c r="E854" s="112">
        <f t="shared" si="164"/>
        <v>0</v>
      </c>
      <c r="F854" s="232"/>
      <c r="G854" s="232"/>
      <c r="H854" s="52" t="e">
        <f t="shared" si="163"/>
        <v>#DIV/0!</v>
      </c>
    </row>
    <row r="855" spans="1:8" ht="16.5" customHeight="1" hidden="1">
      <c r="A855" s="111" t="s">
        <v>213</v>
      </c>
      <c r="B855" s="112">
        <f t="shared" si="166"/>
        <v>0</v>
      </c>
      <c r="C855" s="112"/>
      <c r="D855" s="112"/>
      <c r="E855" s="112">
        <f t="shared" si="164"/>
        <v>0</v>
      </c>
      <c r="F855" s="112"/>
      <c r="G855" s="112"/>
      <c r="H855" s="52" t="e">
        <f t="shared" si="163"/>
        <v>#DIV/0!</v>
      </c>
    </row>
    <row r="856" spans="1:8" ht="16.5" customHeight="1" hidden="1">
      <c r="A856" s="111" t="s">
        <v>214</v>
      </c>
      <c r="B856" s="112">
        <f t="shared" si="166"/>
        <v>0</v>
      </c>
      <c r="C856" s="232"/>
      <c r="D856" s="232"/>
      <c r="E856" s="112">
        <f t="shared" si="164"/>
        <v>0</v>
      </c>
      <c r="F856" s="232"/>
      <c r="G856" s="232"/>
      <c r="H856" s="52" t="e">
        <f t="shared" si="163"/>
        <v>#DIV/0!</v>
      </c>
    </row>
    <row r="857" spans="1:8" ht="19.5" customHeight="1">
      <c r="A857" s="261" t="s">
        <v>1429</v>
      </c>
      <c r="B857" s="112">
        <f t="shared" si="166"/>
        <v>200</v>
      </c>
      <c r="C857" s="232">
        <v>200</v>
      </c>
      <c r="D857" s="232"/>
      <c r="E857" s="112">
        <f t="shared" si="164"/>
        <v>300</v>
      </c>
      <c r="F857" s="232">
        <v>300</v>
      </c>
      <c r="G857" s="232"/>
      <c r="H857" s="52">
        <f t="shared" si="163"/>
        <v>50</v>
      </c>
    </row>
    <row r="858" spans="1:8" ht="16.5" customHeight="1" hidden="1">
      <c r="A858" s="111" t="s">
        <v>215</v>
      </c>
      <c r="B858" s="112">
        <f t="shared" si="166"/>
        <v>0</v>
      </c>
      <c r="C858" s="232"/>
      <c r="D858" s="232"/>
      <c r="E858" s="112">
        <f t="shared" si="164"/>
        <v>0</v>
      </c>
      <c r="F858" s="232"/>
      <c r="G858" s="232"/>
      <c r="H858" s="52" t="e">
        <f t="shared" si="163"/>
        <v>#DIV/0!</v>
      </c>
    </row>
    <row r="859" spans="1:8" ht="16.5" customHeight="1" hidden="1">
      <c r="A859" s="111" t="s">
        <v>216</v>
      </c>
      <c r="B859" s="112">
        <f t="shared" si="166"/>
        <v>0</v>
      </c>
      <c r="C859" s="232"/>
      <c r="D859" s="232"/>
      <c r="E859" s="112">
        <f t="shared" si="164"/>
        <v>0</v>
      </c>
      <c r="F859" s="232"/>
      <c r="G859" s="232"/>
      <c r="H859" s="52" t="e">
        <f t="shared" si="163"/>
        <v>#DIV/0!</v>
      </c>
    </row>
    <row r="860" spans="1:8" ht="16.5" customHeight="1" hidden="1">
      <c r="A860" s="111" t="s">
        <v>217</v>
      </c>
      <c r="B860" s="112">
        <f t="shared" si="166"/>
        <v>0</v>
      </c>
      <c r="C860" s="232"/>
      <c r="D860" s="232"/>
      <c r="E860" s="112">
        <f t="shared" si="164"/>
        <v>0</v>
      </c>
      <c r="F860" s="232"/>
      <c r="G860" s="232"/>
      <c r="H860" s="52" t="e">
        <f t="shared" si="163"/>
        <v>#DIV/0!</v>
      </c>
    </row>
    <row r="861" spans="1:8" ht="16.5" customHeight="1" hidden="1">
      <c r="A861" s="111" t="s">
        <v>218</v>
      </c>
      <c r="B861" s="112">
        <f t="shared" si="166"/>
        <v>0</v>
      </c>
      <c r="C861" s="232"/>
      <c r="D861" s="232"/>
      <c r="E861" s="112">
        <f t="shared" si="164"/>
        <v>0</v>
      </c>
      <c r="F861" s="232"/>
      <c r="G861" s="232"/>
      <c r="H861" s="52" t="e">
        <f t="shared" si="163"/>
        <v>#DIV/0!</v>
      </c>
    </row>
    <row r="862" spans="1:8" ht="16.5" customHeight="1" hidden="1">
      <c r="A862" s="111" t="s">
        <v>219</v>
      </c>
      <c r="B862" s="112">
        <f t="shared" si="166"/>
        <v>0</v>
      </c>
      <c r="C862" s="232"/>
      <c r="D862" s="232"/>
      <c r="E862" s="112">
        <f t="shared" si="164"/>
        <v>0</v>
      </c>
      <c r="F862" s="232"/>
      <c r="G862" s="232"/>
      <c r="H862" s="52" t="e">
        <f t="shared" si="163"/>
        <v>#DIV/0!</v>
      </c>
    </row>
    <row r="863" spans="1:8" ht="16.5" customHeight="1" hidden="1">
      <c r="A863" s="111" t="s">
        <v>220</v>
      </c>
      <c r="B863" s="112">
        <f t="shared" si="166"/>
        <v>0</v>
      </c>
      <c r="C863" s="112"/>
      <c r="D863" s="112"/>
      <c r="E863" s="112">
        <f t="shared" si="164"/>
        <v>0</v>
      </c>
      <c r="F863" s="112"/>
      <c r="G863" s="112"/>
      <c r="H863" s="52" t="e">
        <f t="shared" si="163"/>
        <v>#DIV/0!</v>
      </c>
    </row>
    <row r="864" spans="1:8" ht="16.5" customHeight="1" hidden="1">
      <c r="A864" s="111" t="s">
        <v>221</v>
      </c>
      <c r="B864" s="112">
        <f t="shared" si="166"/>
        <v>0</v>
      </c>
      <c r="C864" s="232"/>
      <c r="D864" s="232"/>
      <c r="E864" s="112">
        <f t="shared" si="164"/>
        <v>0</v>
      </c>
      <c r="F864" s="232"/>
      <c r="G864" s="232"/>
      <c r="H864" s="52" t="e">
        <f t="shared" si="163"/>
        <v>#DIV/0!</v>
      </c>
    </row>
    <row r="865" spans="1:8" ht="19.5" customHeight="1">
      <c r="A865" s="261" t="s">
        <v>1430</v>
      </c>
      <c r="B865" s="112">
        <f t="shared" si="166"/>
        <v>185</v>
      </c>
      <c r="C865" s="112">
        <v>185</v>
      </c>
      <c r="D865" s="112"/>
      <c r="E865" s="112">
        <f t="shared" si="164"/>
        <v>199</v>
      </c>
      <c r="F865" s="112">
        <v>199</v>
      </c>
      <c r="G865" s="112"/>
      <c r="H865" s="52">
        <f t="shared" si="163"/>
        <v>7.567567567567551</v>
      </c>
    </row>
    <row r="866" spans="1:8" ht="16.5" customHeight="1">
      <c r="A866" s="261" t="s">
        <v>1462</v>
      </c>
      <c r="B866" s="112">
        <f t="shared" si="166"/>
        <v>0</v>
      </c>
      <c r="C866" s="232"/>
      <c r="D866" s="232"/>
      <c r="E866" s="112">
        <f t="shared" si="164"/>
        <v>1642</v>
      </c>
      <c r="F866" s="232"/>
      <c r="G866" s="232">
        <v>1642</v>
      </c>
      <c r="H866" s="52"/>
    </row>
    <row r="867" spans="1:8" ht="19.5" customHeight="1">
      <c r="A867" s="111" t="s">
        <v>222</v>
      </c>
      <c r="B867" s="110">
        <f aca="true" t="shared" si="167" ref="B867:G867">SUM(B868:B893)</f>
        <v>3151</v>
      </c>
      <c r="C867" s="110">
        <f t="shared" si="167"/>
        <v>1284</v>
      </c>
      <c r="D867" s="110">
        <f t="shared" si="167"/>
        <v>1867</v>
      </c>
      <c r="E867" s="110">
        <f t="shared" si="167"/>
        <v>6183</v>
      </c>
      <c r="F867" s="110">
        <f t="shared" si="167"/>
        <v>1401</v>
      </c>
      <c r="G867" s="110">
        <f t="shared" si="167"/>
        <v>4782</v>
      </c>
      <c r="H867" s="52">
        <f t="shared" si="163"/>
        <v>96.22342113614727</v>
      </c>
    </row>
    <row r="868" spans="1:8" ht="19.5" customHeight="1">
      <c r="A868" s="111" t="s">
        <v>801</v>
      </c>
      <c r="B868" s="112">
        <f aca="true" t="shared" si="168" ref="B868:B904">C868+D868</f>
        <v>131</v>
      </c>
      <c r="C868" s="112">
        <v>131</v>
      </c>
      <c r="D868" s="112"/>
      <c r="E868" s="112">
        <f t="shared" si="164"/>
        <v>151</v>
      </c>
      <c r="F868" s="112">
        <v>151</v>
      </c>
      <c r="G868" s="112"/>
      <c r="H868" s="52">
        <f t="shared" si="163"/>
        <v>15.267175572519093</v>
      </c>
    </row>
    <row r="869" spans="1:8" ht="16.5" customHeight="1" hidden="1">
      <c r="A869" s="111" t="s">
        <v>802</v>
      </c>
      <c r="B869" s="112">
        <f t="shared" si="168"/>
        <v>0</v>
      </c>
      <c r="C869" s="232"/>
      <c r="D869" s="232"/>
      <c r="E869" s="112">
        <f t="shared" si="164"/>
        <v>0</v>
      </c>
      <c r="F869" s="232"/>
      <c r="G869" s="232"/>
      <c r="H869" s="52" t="e">
        <f t="shared" si="163"/>
        <v>#DIV/0!</v>
      </c>
    </row>
    <row r="870" spans="1:8" ht="16.5" customHeight="1" hidden="1">
      <c r="A870" s="111" t="s">
        <v>803</v>
      </c>
      <c r="B870" s="112">
        <f t="shared" si="168"/>
        <v>0</v>
      </c>
      <c r="C870" s="232"/>
      <c r="D870" s="232"/>
      <c r="E870" s="112">
        <f t="shared" si="164"/>
        <v>0</v>
      </c>
      <c r="F870" s="232"/>
      <c r="G870" s="232"/>
      <c r="H870" s="52" t="e">
        <f t="shared" si="163"/>
        <v>#DIV/0!</v>
      </c>
    </row>
    <row r="871" spans="1:8" ht="19.5" customHeight="1">
      <c r="A871" s="111" t="s">
        <v>223</v>
      </c>
      <c r="B871" s="112">
        <f t="shared" si="168"/>
        <v>49</v>
      </c>
      <c r="C871" s="232">
        <v>49</v>
      </c>
      <c r="D871" s="232"/>
      <c r="E871" s="112">
        <f t="shared" si="164"/>
        <v>51</v>
      </c>
      <c r="F871" s="232">
        <v>51</v>
      </c>
      <c r="G871" s="232"/>
      <c r="H871" s="52">
        <f t="shared" si="163"/>
        <v>4.081632653061234</v>
      </c>
    </row>
    <row r="872" spans="1:8" ht="19.5" customHeight="1">
      <c r="A872" s="261" t="s">
        <v>1431</v>
      </c>
      <c r="B872" s="112">
        <f t="shared" si="168"/>
        <v>1482</v>
      </c>
      <c r="C872" s="232"/>
      <c r="D872" s="232">
        <v>1482</v>
      </c>
      <c r="E872" s="112">
        <f t="shared" si="164"/>
        <v>2482</v>
      </c>
      <c r="F872" s="232"/>
      <c r="G872" s="232">
        <v>2482</v>
      </c>
      <c r="H872" s="52">
        <f t="shared" si="163"/>
        <v>67.47638326585695</v>
      </c>
    </row>
    <row r="873" spans="1:8" ht="19.5" customHeight="1">
      <c r="A873" s="111" t="s">
        <v>225</v>
      </c>
      <c r="B873" s="112">
        <f t="shared" si="168"/>
        <v>314</v>
      </c>
      <c r="C873" s="112">
        <v>258</v>
      </c>
      <c r="D873" s="112">
        <v>56</v>
      </c>
      <c r="E873" s="112">
        <f t="shared" si="164"/>
        <v>318</v>
      </c>
      <c r="F873" s="112">
        <v>262</v>
      </c>
      <c r="G873" s="112">
        <v>56</v>
      </c>
      <c r="H873" s="52">
        <f t="shared" si="163"/>
        <v>1.2738853503184657</v>
      </c>
    </row>
    <row r="874" spans="1:8" ht="16.5" customHeight="1" hidden="1">
      <c r="A874" s="111" t="s">
        <v>226</v>
      </c>
      <c r="B874" s="112">
        <f t="shared" si="168"/>
        <v>0</v>
      </c>
      <c r="C874" s="232"/>
      <c r="D874" s="232"/>
      <c r="E874" s="112">
        <f t="shared" si="164"/>
        <v>0</v>
      </c>
      <c r="F874" s="232"/>
      <c r="G874" s="232"/>
      <c r="H874" s="52" t="e">
        <f t="shared" si="163"/>
        <v>#DIV/0!</v>
      </c>
    </row>
    <row r="875" spans="1:8" ht="16.5" customHeight="1" hidden="1">
      <c r="A875" s="111" t="s">
        <v>227</v>
      </c>
      <c r="B875" s="112">
        <f t="shared" si="168"/>
        <v>0</v>
      </c>
      <c r="C875" s="232"/>
      <c r="D875" s="232"/>
      <c r="E875" s="112">
        <f t="shared" si="164"/>
        <v>0</v>
      </c>
      <c r="F875" s="232"/>
      <c r="G875" s="232"/>
      <c r="H875" s="52" t="e">
        <f t="shared" si="163"/>
        <v>#DIV/0!</v>
      </c>
    </row>
    <row r="876" spans="1:8" ht="19.5" customHeight="1">
      <c r="A876" s="111" t="s">
        <v>228</v>
      </c>
      <c r="B876" s="112">
        <f t="shared" si="168"/>
        <v>90</v>
      </c>
      <c r="C876" s="112">
        <v>90</v>
      </c>
      <c r="D876" s="112"/>
      <c r="E876" s="112">
        <f t="shared" si="164"/>
        <v>103</v>
      </c>
      <c r="F876" s="112">
        <v>103</v>
      </c>
      <c r="G876" s="112"/>
      <c r="H876" s="52">
        <f t="shared" si="163"/>
        <v>14.444444444444443</v>
      </c>
    </row>
    <row r="877" spans="1:8" ht="19.5" customHeight="1">
      <c r="A877" s="111" t="s">
        <v>229</v>
      </c>
      <c r="B877" s="112">
        <f t="shared" si="168"/>
        <v>191</v>
      </c>
      <c r="C877" s="112">
        <v>191</v>
      </c>
      <c r="D877" s="112"/>
      <c r="E877" s="112">
        <f t="shared" si="164"/>
        <v>263</v>
      </c>
      <c r="F877" s="112">
        <v>188</v>
      </c>
      <c r="G877" s="112">
        <v>75</v>
      </c>
      <c r="H877" s="52">
        <f t="shared" si="163"/>
        <v>37.69633507853402</v>
      </c>
    </row>
    <row r="878" spans="1:8" ht="19.5" customHeight="1">
      <c r="A878" s="111" t="s">
        <v>230</v>
      </c>
      <c r="B878" s="112">
        <f t="shared" si="168"/>
        <v>46</v>
      </c>
      <c r="C878" s="112">
        <v>46</v>
      </c>
      <c r="D878" s="112"/>
      <c r="E878" s="112">
        <f t="shared" si="164"/>
        <v>77</v>
      </c>
      <c r="F878" s="112">
        <v>47</v>
      </c>
      <c r="G878" s="112">
        <v>30</v>
      </c>
      <c r="H878" s="52">
        <f t="shared" si="163"/>
        <v>67.3913043478261</v>
      </c>
    </row>
    <row r="879" spans="1:8" ht="19.5" customHeight="1" hidden="1">
      <c r="A879" s="111" t="s">
        <v>231</v>
      </c>
      <c r="B879" s="112">
        <f t="shared" si="168"/>
        <v>0</v>
      </c>
      <c r="C879" s="232"/>
      <c r="D879" s="232"/>
      <c r="E879" s="112">
        <f t="shared" si="164"/>
        <v>0</v>
      </c>
      <c r="F879" s="232"/>
      <c r="G879" s="232"/>
      <c r="H879" s="52" t="e">
        <f t="shared" si="163"/>
        <v>#DIV/0!</v>
      </c>
    </row>
    <row r="880" spans="1:8" ht="16.5" customHeight="1" hidden="1">
      <c r="A880" s="111" t="s">
        <v>232</v>
      </c>
      <c r="B880" s="112">
        <f t="shared" si="168"/>
        <v>0</v>
      </c>
      <c r="C880" s="232"/>
      <c r="D880" s="232"/>
      <c r="E880" s="112">
        <f t="shared" si="164"/>
        <v>0</v>
      </c>
      <c r="F880" s="232"/>
      <c r="G880" s="232"/>
      <c r="H880" s="52" t="e">
        <f t="shared" si="163"/>
        <v>#DIV/0!</v>
      </c>
    </row>
    <row r="881" spans="1:8" ht="19.5" customHeight="1">
      <c r="A881" s="111" t="s">
        <v>233</v>
      </c>
      <c r="B881" s="112">
        <f t="shared" si="168"/>
        <v>175</v>
      </c>
      <c r="C881" s="112">
        <v>166</v>
      </c>
      <c r="D881" s="112">
        <v>9</v>
      </c>
      <c r="E881" s="112">
        <f t="shared" si="164"/>
        <v>489</v>
      </c>
      <c r="F881" s="112">
        <v>170</v>
      </c>
      <c r="G881" s="112">
        <v>319</v>
      </c>
      <c r="H881" s="52">
        <f aca="true" t="shared" si="169" ref="H881:H944">E881/B881*100-100</f>
        <v>179.42857142857144</v>
      </c>
    </row>
    <row r="882" spans="1:8" ht="19.5" customHeight="1">
      <c r="A882" s="111" t="s">
        <v>234</v>
      </c>
      <c r="B882" s="112">
        <f t="shared" si="168"/>
        <v>37</v>
      </c>
      <c r="C882" s="232">
        <v>37</v>
      </c>
      <c r="D882" s="232"/>
      <c r="E882" s="112">
        <f aca="true" t="shared" si="170" ref="E882:E945">F882+G882</f>
        <v>40</v>
      </c>
      <c r="F882" s="232">
        <v>40</v>
      </c>
      <c r="G882" s="232"/>
      <c r="H882" s="52">
        <f t="shared" si="169"/>
        <v>8.108108108108112</v>
      </c>
    </row>
    <row r="883" spans="1:8" ht="16.5" customHeight="1">
      <c r="A883" s="111" t="s">
        <v>235</v>
      </c>
      <c r="B883" s="112">
        <f t="shared" si="168"/>
        <v>300</v>
      </c>
      <c r="C883" s="112"/>
      <c r="D883" s="112">
        <v>300</v>
      </c>
      <c r="E883" s="112">
        <f t="shared" si="170"/>
        <v>300</v>
      </c>
      <c r="F883" s="112"/>
      <c r="G883" s="112">
        <v>300</v>
      </c>
      <c r="H883" s="52"/>
    </row>
    <row r="884" spans="1:8" ht="19.5" customHeight="1" hidden="1">
      <c r="A884" s="111" t="s">
        <v>236</v>
      </c>
      <c r="B884" s="112">
        <f t="shared" si="168"/>
        <v>0</v>
      </c>
      <c r="C884" s="112"/>
      <c r="D884" s="112"/>
      <c r="E884" s="112">
        <f t="shared" si="170"/>
        <v>0</v>
      </c>
      <c r="F884" s="112"/>
      <c r="G884" s="112"/>
      <c r="H884" s="52" t="e">
        <f t="shared" si="169"/>
        <v>#DIV/0!</v>
      </c>
    </row>
    <row r="885" spans="1:8" ht="16.5" customHeight="1" hidden="1">
      <c r="A885" s="111" t="s">
        <v>237</v>
      </c>
      <c r="B885" s="112">
        <f t="shared" si="168"/>
        <v>0</v>
      </c>
      <c r="C885" s="232"/>
      <c r="D885" s="232"/>
      <c r="E885" s="112">
        <f t="shared" si="170"/>
        <v>0</v>
      </c>
      <c r="F885" s="232"/>
      <c r="G885" s="232"/>
      <c r="H885" s="52" t="e">
        <f t="shared" si="169"/>
        <v>#DIV/0!</v>
      </c>
    </row>
    <row r="886" spans="1:8" ht="16.5" customHeight="1">
      <c r="A886" s="111" t="s">
        <v>238</v>
      </c>
      <c r="B886" s="112">
        <f t="shared" si="168"/>
        <v>29</v>
      </c>
      <c r="C886" s="112">
        <v>9</v>
      </c>
      <c r="D886" s="112">
        <v>20</v>
      </c>
      <c r="E886" s="112">
        <f t="shared" si="170"/>
        <v>9</v>
      </c>
      <c r="F886" s="112">
        <v>9</v>
      </c>
      <c r="G886" s="112"/>
      <c r="H886" s="52"/>
    </row>
    <row r="887" spans="1:8" ht="19.5" customHeight="1">
      <c r="A887" s="111" t="s">
        <v>239</v>
      </c>
      <c r="B887" s="112">
        <f t="shared" si="168"/>
        <v>27</v>
      </c>
      <c r="C887" s="232">
        <v>27</v>
      </c>
      <c r="D887" s="232"/>
      <c r="E887" s="112">
        <f t="shared" si="170"/>
        <v>30</v>
      </c>
      <c r="F887" s="232">
        <v>30</v>
      </c>
      <c r="G887" s="232"/>
      <c r="H887" s="52">
        <f t="shared" si="169"/>
        <v>11.111111111111114</v>
      </c>
    </row>
    <row r="888" spans="1:8" ht="16.5" customHeight="1" hidden="1">
      <c r="A888" s="111" t="s">
        <v>240</v>
      </c>
      <c r="B888" s="112">
        <f t="shared" si="168"/>
        <v>0</v>
      </c>
      <c r="C888" s="232"/>
      <c r="D888" s="232"/>
      <c r="E888" s="112">
        <f t="shared" si="170"/>
        <v>0</v>
      </c>
      <c r="F888" s="232"/>
      <c r="G888" s="232"/>
      <c r="H888" s="52" t="e">
        <f t="shared" si="169"/>
        <v>#DIV/0!</v>
      </c>
    </row>
    <row r="889" spans="1:8" ht="16.5" customHeight="1" hidden="1">
      <c r="A889" s="111" t="s">
        <v>241</v>
      </c>
      <c r="B889" s="112">
        <f t="shared" si="168"/>
        <v>0</v>
      </c>
      <c r="C889" s="232"/>
      <c r="D889" s="232"/>
      <c r="E889" s="112">
        <f t="shared" si="170"/>
        <v>0</v>
      </c>
      <c r="F889" s="232"/>
      <c r="G889" s="232"/>
      <c r="H889" s="52" t="e">
        <f t="shared" si="169"/>
        <v>#DIV/0!</v>
      </c>
    </row>
    <row r="890" spans="1:8" ht="16.5" customHeight="1" hidden="1">
      <c r="A890" s="111" t="s">
        <v>215</v>
      </c>
      <c r="B890" s="112">
        <f t="shared" si="168"/>
        <v>0</v>
      </c>
      <c r="C890" s="112"/>
      <c r="D890" s="112"/>
      <c r="E890" s="112">
        <f t="shared" si="170"/>
        <v>0</v>
      </c>
      <c r="F890" s="112"/>
      <c r="G890" s="112"/>
      <c r="H890" s="52" t="e">
        <f t="shared" si="169"/>
        <v>#DIV/0!</v>
      </c>
    </row>
    <row r="891" spans="1:8" ht="16.5" customHeight="1" hidden="1">
      <c r="A891" s="111" t="s">
        <v>242</v>
      </c>
      <c r="B891" s="112">
        <f t="shared" si="168"/>
        <v>0</v>
      </c>
      <c r="C891" s="112"/>
      <c r="D891" s="112"/>
      <c r="E891" s="112">
        <f t="shared" si="170"/>
        <v>0</v>
      </c>
      <c r="F891" s="112"/>
      <c r="G891" s="112"/>
      <c r="H891" s="52" t="e">
        <f t="shared" si="169"/>
        <v>#DIV/0!</v>
      </c>
    </row>
    <row r="892" spans="1:8" ht="16.5" customHeight="1">
      <c r="A892" s="111" t="s">
        <v>243</v>
      </c>
      <c r="B892" s="112">
        <f t="shared" si="168"/>
        <v>0</v>
      </c>
      <c r="C892" s="112"/>
      <c r="D892" s="112"/>
      <c r="E892" s="112">
        <f t="shared" si="170"/>
        <v>800</v>
      </c>
      <c r="F892" s="112"/>
      <c r="G892" s="112">
        <v>800</v>
      </c>
      <c r="H892" s="52"/>
    </row>
    <row r="893" spans="1:8" ht="19.5" customHeight="1">
      <c r="A893" s="111" t="s">
        <v>244</v>
      </c>
      <c r="B893" s="112">
        <f t="shared" si="168"/>
        <v>280</v>
      </c>
      <c r="C893" s="232">
        <v>280</v>
      </c>
      <c r="D893" s="232"/>
      <c r="E893" s="112">
        <f t="shared" si="170"/>
        <v>1070</v>
      </c>
      <c r="F893" s="232">
        <v>350</v>
      </c>
      <c r="G893" s="232">
        <v>720</v>
      </c>
      <c r="H893" s="52">
        <f t="shared" si="169"/>
        <v>282.14285714285717</v>
      </c>
    </row>
    <row r="894" spans="1:8" ht="16.5" customHeight="1" hidden="1">
      <c r="A894" s="111" t="s">
        <v>245</v>
      </c>
      <c r="B894" s="112">
        <f t="shared" si="168"/>
        <v>0</v>
      </c>
      <c r="C894" s="233"/>
      <c r="D894" s="233"/>
      <c r="E894" s="112">
        <f t="shared" si="170"/>
        <v>0</v>
      </c>
      <c r="F894" s="233"/>
      <c r="G894" s="233"/>
      <c r="H894" s="52" t="e">
        <f t="shared" si="169"/>
        <v>#DIV/0!</v>
      </c>
    </row>
    <row r="895" spans="1:8" ht="16.5" customHeight="1" hidden="1">
      <c r="A895" s="111" t="s">
        <v>801</v>
      </c>
      <c r="B895" s="112">
        <f t="shared" si="168"/>
        <v>0</v>
      </c>
      <c r="C895" s="232"/>
      <c r="D895" s="232"/>
      <c r="E895" s="112">
        <f t="shared" si="170"/>
        <v>0</v>
      </c>
      <c r="F895" s="232"/>
      <c r="G895" s="232"/>
      <c r="H895" s="52" t="e">
        <f t="shared" si="169"/>
        <v>#DIV/0!</v>
      </c>
    </row>
    <row r="896" spans="1:8" ht="16.5" customHeight="1" hidden="1">
      <c r="A896" s="111" t="s">
        <v>802</v>
      </c>
      <c r="B896" s="112">
        <f t="shared" si="168"/>
        <v>0</v>
      </c>
      <c r="C896" s="232"/>
      <c r="D896" s="232"/>
      <c r="E896" s="112">
        <f t="shared" si="170"/>
        <v>0</v>
      </c>
      <c r="F896" s="232"/>
      <c r="G896" s="232"/>
      <c r="H896" s="52" t="e">
        <f t="shared" si="169"/>
        <v>#DIV/0!</v>
      </c>
    </row>
    <row r="897" spans="1:8" ht="16.5" customHeight="1" hidden="1">
      <c r="A897" s="111" t="s">
        <v>803</v>
      </c>
      <c r="B897" s="112">
        <f t="shared" si="168"/>
        <v>0</v>
      </c>
      <c r="C897" s="232"/>
      <c r="D897" s="232"/>
      <c r="E897" s="112">
        <f t="shared" si="170"/>
        <v>0</v>
      </c>
      <c r="F897" s="232"/>
      <c r="G897" s="232"/>
      <c r="H897" s="52" t="e">
        <f t="shared" si="169"/>
        <v>#DIV/0!</v>
      </c>
    </row>
    <row r="898" spans="1:8" ht="16.5" customHeight="1" hidden="1">
      <c r="A898" s="111" t="s">
        <v>246</v>
      </c>
      <c r="B898" s="112">
        <f t="shared" si="168"/>
        <v>0</v>
      </c>
      <c r="C898" s="232"/>
      <c r="D898" s="232"/>
      <c r="E898" s="112">
        <f t="shared" si="170"/>
        <v>0</v>
      </c>
      <c r="F898" s="232"/>
      <c r="G898" s="232"/>
      <c r="H898" s="52" t="e">
        <f t="shared" si="169"/>
        <v>#DIV/0!</v>
      </c>
    </row>
    <row r="899" spans="1:8" ht="16.5" customHeight="1" hidden="1">
      <c r="A899" s="111" t="s">
        <v>247</v>
      </c>
      <c r="B899" s="112">
        <f t="shared" si="168"/>
        <v>0</v>
      </c>
      <c r="C899" s="232"/>
      <c r="D899" s="232"/>
      <c r="E899" s="112">
        <f t="shared" si="170"/>
        <v>0</v>
      </c>
      <c r="F899" s="232"/>
      <c r="G899" s="232"/>
      <c r="H899" s="52" t="e">
        <f t="shared" si="169"/>
        <v>#DIV/0!</v>
      </c>
    </row>
    <row r="900" spans="1:8" ht="16.5" customHeight="1" hidden="1">
      <c r="A900" s="111" t="s">
        <v>248</v>
      </c>
      <c r="B900" s="112">
        <f t="shared" si="168"/>
        <v>0</v>
      </c>
      <c r="C900" s="232"/>
      <c r="D900" s="232"/>
      <c r="E900" s="112">
        <f t="shared" si="170"/>
        <v>0</v>
      </c>
      <c r="F900" s="232"/>
      <c r="G900" s="232"/>
      <c r="H900" s="52" t="e">
        <f t="shared" si="169"/>
        <v>#DIV/0!</v>
      </c>
    </row>
    <row r="901" spans="1:8" ht="16.5" customHeight="1" hidden="1">
      <c r="A901" s="111" t="s">
        <v>249</v>
      </c>
      <c r="B901" s="112">
        <f t="shared" si="168"/>
        <v>0</v>
      </c>
      <c r="C901" s="232"/>
      <c r="D901" s="232"/>
      <c r="E901" s="112">
        <f t="shared" si="170"/>
        <v>0</v>
      </c>
      <c r="F901" s="232"/>
      <c r="G901" s="232"/>
      <c r="H901" s="52" t="e">
        <f t="shared" si="169"/>
        <v>#DIV/0!</v>
      </c>
    </row>
    <row r="902" spans="1:8" ht="16.5" customHeight="1" hidden="1">
      <c r="A902" s="111" t="s">
        <v>250</v>
      </c>
      <c r="B902" s="112">
        <f t="shared" si="168"/>
        <v>0</v>
      </c>
      <c r="C902" s="232"/>
      <c r="D902" s="232"/>
      <c r="E902" s="112">
        <f t="shared" si="170"/>
        <v>0</v>
      </c>
      <c r="F902" s="232"/>
      <c r="G902" s="232"/>
      <c r="H902" s="52" t="e">
        <f t="shared" si="169"/>
        <v>#DIV/0!</v>
      </c>
    </row>
    <row r="903" spans="1:8" ht="16.5" customHeight="1" hidden="1">
      <c r="A903" s="111" t="s">
        <v>251</v>
      </c>
      <c r="B903" s="112">
        <f t="shared" si="168"/>
        <v>0</v>
      </c>
      <c r="C903" s="232"/>
      <c r="D903" s="232"/>
      <c r="E903" s="112">
        <f t="shared" si="170"/>
        <v>0</v>
      </c>
      <c r="F903" s="232"/>
      <c r="G903" s="232"/>
      <c r="H903" s="52" t="e">
        <f t="shared" si="169"/>
        <v>#DIV/0!</v>
      </c>
    </row>
    <row r="904" spans="1:8" ht="16.5" customHeight="1" hidden="1">
      <c r="A904" s="111" t="s">
        <v>252</v>
      </c>
      <c r="B904" s="112">
        <f t="shared" si="168"/>
        <v>0</v>
      </c>
      <c r="C904" s="232"/>
      <c r="D904" s="232"/>
      <c r="E904" s="112">
        <f t="shared" si="170"/>
        <v>0</v>
      </c>
      <c r="F904" s="232"/>
      <c r="G904" s="232"/>
      <c r="H904" s="52" t="e">
        <f t="shared" si="169"/>
        <v>#DIV/0!</v>
      </c>
    </row>
    <row r="905" spans="1:8" ht="19.5" customHeight="1">
      <c r="A905" s="111" t="s">
        <v>253</v>
      </c>
      <c r="B905" s="110">
        <f aca="true" t="shared" si="171" ref="B905:G905">SUM(B906:B915)</f>
        <v>8699</v>
      </c>
      <c r="C905" s="110">
        <f t="shared" si="171"/>
        <v>5664</v>
      </c>
      <c r="D905" s="110">
        <f t="shared" si="171"/>
        <v>3035</v>
      </c>
      <c r="E905" s="110">
        <f t="shared" si="171"/>
        <v>31938</v>
      </c>
      <c r="F905" s="110">
        <f t="shared" si="171"/>
        <v>4005</v>
      </c>
      <c r="G905" s="110">
        <f t="shared" si="171"/>
        <v>27933</v>
      </c>
      <c r="H905" s="52">
        <f t="shared" si="169"/>
        <v>267.1456489251638</v>
      </c>
    </row>
    <row r="906" spans="1:8" ht="19.5" customHeight="1">
      <c r="A906" s="111" t="s">
        <v>801</v>
      </c>
      <c r="B906" s="112">
        <f aca="true" t="shared" si="172" ref="B906:B915">C906+D906</f>
        <v>175</v>
      </c>
      <c r="C906" s="112">
        <v>175</v>
      </c>
      <c r="D906" s="112"/>
      <c r="E906" s="112">
        <f t="shared" si="170"/>
        <v>147</v>
      </c>
      <c r="F906" s="112">
        <v>147</v>
      </c>
      <c r="G906" s="112"/>
      <c r="H906" s="52">
        <f t="shared" si="169"/>
        <v>-16</v>
      </c>
    </row>
    <row r="907" spans="1:8" ht="16.5" customHeight="1" hidden="1">
      <c r="A907" s="111" t="s">
        <v>802</v>
      </c>
      <c r="B907" s="112">
        <f t="shared" si="172"/>
        <v>0</v>
      </c>
      <c r="C907" s="232"/>
      <c r="D907" s="232"/>
      <c r="E907" s="112">
        <f t="shared" si="170"/>
        <v>0</v>
      </c>
      <c r="F907" s="232"/>
      <c r="G907" s="232"/>
      <c r="H907" s="52" t="e">
        <f t="shared" si="169"/>
        <v>#DIV/0!</v>
      </c>
    </row>
    <row r="908" spans="1:8" ht="16.5" customHeight="1" hidden="1">
      <c r="A908" s="111" t="s">
        <v>803</v>
      </c>
      <c r="B908" s="112">
        <f t="shared" si="172"/>
        <v>0</v>
      </c>
      <c r="C908" s="232"/>
      <c r="D908" s="232"/>
      <c r="E908" s="112">
        <f t="shared" si="170"/>
        <v>0</v>
      </c>
      <c r="F908" s="232"/>
      <c r="G908" s="232"/>
      <c r="H908" s="52" t="e">
        <f t="shared" si="169"/>
        <v>#DIV/0!</v>
      </c>
    </row>
    <row r="909" spans="1:8" ht="19.5" customHeight="1">
      <c r="A909" s="111" t="s">
        <v>254</v>
      </c>
      <c r="B909" s="112">
        <f t="shared" si="172"/>
        <v>2275</v>
      </c>
      <c r="C909" s="112">
        <v>1200</v>
      </c>
      <c r="D909" s="112">
        <v>1075</v>
      </c>
      <c r="E909" s="112">
        <f t="shared" si="170"/>
        <v>14140</v>
      </c>
      <c r="F909" s="112">
        <v>1440</v>
      </c>
      <c r="G909" s="112">
        <v>12700</v>
      </c>
      <c r="H909" s="52">
        <f t="shared" si="169"/>
        <v>521.5384615384615</v>
      </c>
    </row>
    <row r="910" spans="1:8" ht="19.5" customHeight="1">
      <c r="A910" s="111" t="s">
        <v>255</v>
      </c>
      <c r="B910" s="112">
        <f t="shared" si="172"/>
        <v>2400</v>
      </c>
      <c r="C910" s="232">
        <v>500</v>
      </c>
      <c r="D910" s="232">
        <v>1900</v>
      </c>
      <c r="E910" s="112">
        <f t="shared" si="170"/>
        <v>10478</v>
      </c>
      <c r="F910" s="232">
        <v>500</v>
      </c>
      <c r="G910" s="232">
        <v>9978</v>
      </c>
      <c r="H910" s="52"/>
    </row>
    <row r="911" spans="1:8" ht="16.5" customHeight="1">
      <c r="A911" s="111" t="s">
        <v>256</v>
      </c>
      <c r="B911" s="112">
        <f t="shared" si="172"/>
        <v>100</v>
      </c>
      <c r="C911" s="232">
        <v>100</v>
      </c>
      <c r="D911" s="232"/>
      <c r="E911" s="112">
        <f t="shared" si="170"/>
        <v>100</v>
      </c>
      <c r="F911" s="232">
        <v>100</v>
      </c>
      <c r="G911" s="232"/>
      <c r="H911" s="52"/>
    </row>
    <row r="912" spans="1:8" ht="18" customHeight="1" hidden="1">
      <c r="A912" s="111" t="s">
        <v>257</v>
      </c>
      <c r="B912" s="112">
        <f t="shared" si="172"/>
        <v>0</v>
      </c>
      <c r="C912" s="232"/>
      <c r="D912" s="232"/>
      <c r="E912" s="112">
        <f t="shared" si="170"/>
        <v>0</v>
      </c>
      <c r="F912" s="232"/>
      <c r="G912" s="232"/>
      <c r="H912" s="52" t="e">
        <f t="shared" si="169"/>
        <v>#DIV/0!</v>
      </c>
    </row>
    <row r="913" spans="1:8" ht="18" customHeight="1" hidden="1">
      <c r="A913" s="111" t="s">
        <v>258</v>
      </c>
      <c r="B913" s="112">
        <f t="shared" si="172"/>
        <v>0</v>
      </c>
      <c r="C913" s="232"/>
      <c r="D913" s="232"/>
      <c r="E913" s="112">
        <f t="shared" si="170"/>
        <v>0</v>
      </c>
      <c r="F913" s="232"/>
      <c r="G913" s="232"/>
      <c r="H913" s="52" t="e">
        <f t="shared" si="169"/>
        <v>#DIV/0!</v>
      </c>
    </row>
    <row r="914" spans="1:8" ht="19.5" customHeight="1">
      <c r="A914" s="111" t="s">
        <v>259</v>
      </c>
      <c r="B914" s="112">
        <f t="shared" si="172"/>
        <v>88</v>
      </c>
      <c r="C914" s="232">
        <v>88</v>
      </c>
      <c r="D914" s="232"/>
      <c r="E914" s="112">
        <f t="shared" si="170"/>
        <v>107</v>
      </c>
      <c r="F914" s="232">
        <v>107</v>
      </c>
      <c r="G914" s="232"/>
      <c r="H914" s="52">
        <f t="shared" si="169"/>
        <v>21.59090909090908</v>
      </c>
    </row>
    <row r="915" spans="1:8" ht="19.5" customHeight="1">
      <c r="A915" s="111" t="s">
        <v>260</v>
      </c>
      <c r="B915" s="112">
        <f t="shared" si="172"/>
        <v>3661</v>
      </c>
      <c r="C915" s="112">
        <v>3601</v>
      </c>
      <c r="D915" s="112">
        <v>60</v>
      </c>
      <c r="E915" s="112">
        <f t="shared" si="170"/>
        <v>6966</v>
      </c>
      <c r="F915" s="112">
        <v>1711</v>
      </c>
      <c r="G915" s="112">
        <v>5255</v>
      </c>
      <c r="H915" s="52">
        <f t="shared" si="169"/>
        <v>90.27588090685606</v>
      </c>
    </row>
    <row r="916" spans="1:8" ht="19.5" customHeight="1">
      <c r="A916" s="111" t="s">
        <v>261</v>
      </c>
      <c r="B916" s="110">
        <f aca="true" t="shared" si="173" ref="B916:G916">SUM(B917:B921)</f>
        <v>661</v>
      </c>
      <c r="C916" s="110">
        <f t="shared" si="173"/>
        <v>11</v>
      </c>
      <c r="D916" s="110">
        <f t="shared" si="173"/>
        <v>650</v>
      </c>
      <c r="E916" s="110">
        <f t="shared" si="173"/>
        <v>211</v>
      </c>
      <c r="F916" s="110">
        <f t="shared" si="173"/>
        <v>9</v>
      </c>
      <c r="G916" s="110">
        <f t="shared" si="173"/>
        <v>202</v>
      </c>
      <c r="H916" s="52">
        <f t="shared" si="169"/>
        <v>-68.0786686838124</v>
      </c>
    </row>
    <row r="917" spans="1:8" ht="16.5" customHeight="1" hidden="1">
      <c r="A917" s="111" t="s">
        <v>1033</v>
      </c>
      <c r="B917" s="112">
        <f>C917+D917</f>
        <v>0</v>
      </c>
      <c r="C917" s="232"/>
      <c r="D917" s="232"/>
      <c r="E917" s="112">
        <f t="shared" si="170"/>
        <v>0</v>
      </c>
      <c r="F917" s="232"/>
      <c r="G917" s="232"/>
      <c r="H917" s="52" t="e">
        <f t="shared" si="169"/>
        <v>#DIV/0!</v>
      </c>
    </row>
    <row r="918" spans="1:8" ht="16.5" customHeight="1">
      <c r="A918" s="111" t="s">
        <v>262</v>
      </c>
      <c r="B918" s="112">
        <f>C918+D918</f>
        <v>300</v>
      </c>
      <c r="C918" s="112"/>
      <c r="D918" s="112">
        <v>300</v>
      </c>
      <c r="E918" s="112">
        <f t="shared" si="170"/>
        <v>0</v>
      </c>
      <c r="F918" s="112"/>
      <c r="G918" s="112"/>
      <c r="H918" s="52"/>
    </row>
    <row r="919" spans="1:8" ht="16.5" customHeight="1">
      <c r="A919" s="111" t="s">
        <v>676</v>
      </c>
      <c r="B919" s="112">
        <f>C919+D919</f>
        <v>350</v>
      </c>
      <c r="C919" s="232"/>
      <c r="D919" s="232">
        <v>350</v>
      </c>
      <c r="E919" s="112">
        <f t="shared" si="170"/>
        <v>202</v>
      </c>
      <c r="F919" s="232"/>
      <c r="G919" s="232">
        <v>202</v>
      </c>
      <c r="H919" s="52"/>
    </row>
    <row r="920" spans="1:8" ht="16.5" customHeight="1" hidden="1">
      <c r="A920" s="111" t="s">
        <v>263</v>
      </c>
      <c r="B920" s="112">
        <f>C920+D920</f>
        <v>0</v>
      </c>
      <c r="C920" s="232"/>
      <c r="D920" s="232"/>
      <c r="E920" s="112">
        <f t="shared" si="170"/>
        <v>0</v>
      </c>
      <c r="F920" s="232"/>
      <c r="G920" s="232"/>
      <c r="H920" s="52" t="e">
        <f t="shared" si="169"/>
        <v>#DIV/0!</v>
      </c>
    </row>
    <row r="921" spans="1:8" ht="19.5" customHeight="1">
      <c r="A921" s="111" t="s">
        <v>264</v>
      </c>
      <c r="B921" s="112">
        <f>C921+D921</f>
        <v>11</v>
      </c>
      <c r="C921" s="232">
        <v>11</v>
      </c>
      <c r="D921" s="232"/>
      <c r="E921" s="112">
        <f t="shared" si="170"/>
        <v>9</v>
      </c>
      <c r="F921" s="232">
        <v>9</v>
      </c>
      <c r="G921" s="232"/>
      <c r="H921" s="52">
        <f t="shared" si="169"/>
        <v>-18.181818181818173</v>
      </c>
    </row>
    <row r="922" spans="1:8" ht="19.5" customHeight="1">
      <c r="A922" s="111" t="s">
        <v>265</v>
      </c>
      <c r="B922" s="110">
        <f aca="true" t="shared" si="174" ref="B922:G922">SUM(B923:B928)</f>
        <v>5119</v>
      </c>
      <c r="C922" s="110">
        <f t="shared" si="174"/>
        <v>3983</v>
      </c>
      <c r="D922" s="110">
        <f t="shared" si="174"/>
        <v>1136</v>
      </c>
      <c r="E922" s="110">
        <f t="shared" si="174"/>
        <v>5047</v>
      </c>
      <c r="F922" s="110">
        <f t="shared" si="174"/>
        <v>4389</v>
      </c>
      <c r="G922" s="110">
        <f t="shared" si="174"/>
        <v>658</v>
      </c>
      <c r="H922" s="52">
        <f t="shared" si="169"/>
        <v>-1.4065247118577844</v>
      </c>
    </row>
    <row r="923" spans="1:8" ht="16.5" customHeight="1">
      <c r="A923" s="111" t="s">
        <v>266</v>
      </c>
      <c r="B923" s="112">
        <f aca="true" t="shared" si="175" ref="B923:B928">C923+D923</f>
        <v>936</v>
      </c>
      <c r="C923" s="112"/>
      <c r="D923" s="112">
        <v>936</v>
      </c>
      <c r="E923" s="112">
        <f t="shared" si="170"/>
        <v>118</v>
      </c>
      <c r="F923" s="112"/>
      <c r="G923" s="112">
        <v>118</v>
      </c>
      <c r="H923" s="52"/>
    </row>
    <row r="924" spans="1:8" ht="16.5" customHeight="1" hidden="1">
      <c r="A924" s="111" t="s">
        <v>267</v>
      </c>
      <c r="B924" s="112">
        <f t="shared" si="175"/>
        <v>0</v>
      </c>
      <c r="C924" s="232"/>
      <c r="D924" s="232"/>
      <c r="E924" s="112">
        <f t="shared" si="170"/>
        <v>0</v>
      </c>
      <c r="F924" s="232"/>
      <c r="G924" s="232"/>
      <c r="H924" s="52" t="e">
        <f t="shared" si="169"/>
        <v>#DIV/0!</v>
      </c>
    </row>
    <row r="925" spans="1:8" ht="19.5" customHeight="1">
      <c r="A925" s="111" t="s">
        <v>268</v>
      </c>
      <c r="B925" s="112">
        <f t="shared" si="175"/>
        <v>3826</v>
      </c>
      <c r="C925" s="232">
        <v>3826</v>
      </c>
      <c r="D925" s="232"/>
      <c r="E925" s="112">
        <f t="shared" si="170"/>
        <v>4228</v>
      </c>
      <c r="F925" s="232">
        <v>4228</v>
      </c>
      <c r="G925" s="232"/>
      <c r="H925" s="52">
        <f t="shared" si="169"/>
        <v>10.50705697856769</v>
      </c>
    </row>
    <row r="926" spans="1:8" ht="16.5" customHeight="1">
      <c r="A926" s="111" t="s">
        <v>269</v>
      </c>
      <c r="B926" s="112">
        <f t="shared" si="175"/>
        <v>200</v>
      </c>
      <c r="C926" s="232"/>
      <c r="D926" s="232">
        <v>200</v>
      </c>
      <c r="E926" s="112">
        <f t="shared" si="170"/>
        <v>500</v>
      </c>
      <c r="F926" s="232">
        <v>0</v>
      </c>
      <c r="G926" s="232">
        <v>500</v>
      </c>
      <c r="H926" s="52"/>
    </row>
    <row r="927" spans="1:8" ht="16.5" customHeight="1" hidden="1">
      <c r="A927" s="111" t="s">
        <v>270</v>
      </c>
      <c r="B927" s="112">
        <f t="shared" si="175"/>
        <v>0</v>
      </c>
      <c r="C927" s="232"/>
      <c r="D927" s="232"/>
      <c r="E927" s="112">
        <f t="shared" si="170"/>
        <v>0</v>
      </c>
      <c r="F927" s="232"/>
      <c r="G927" s="232"/>
      <c r="H927" s="52" t="e">
        <f t="shared" si="169"/>
        <v>#DIV/0!</v>
      </c>
    </row>
    <row r="928" spans="1:8" ht="19.5" customHeight="1">
      <c r="A928" s="111" t="s">
        <v>271</v>
      </c>
      <c r="B928" s="112">
        <f t="shared" si="175"/>
        <v>157</v>
      </c>
      <c r="C928" s="112">
        <v>157</v>
      </c>
      <c r="D928" s="112"/>
      <c r="E928" s="112">
        <f t="shared" si="170"/>
        <v>201</v>
      </c>
      <c r="F928" s="112">
        <v>161</v>
      </c>
      <c r="G928" s="112">
        <v>40</v>
      </c>
      <c r="H928" s="52">
        <f t="shared" si="169"/>
        <v>28.02547770700636</v>
      </c>
    </row>
    <row r="929" spans="1:8" ht="19.5" customHeight="1">
      <c r="A929" s="111" t="s">
        <v>625</v>
      </c>
      <c r="B929" s="233">
        <f aca="true" t="shared" si="176" ref="B929:G929">SUM(B930:B935)</f>
        <v>554</v>
      </c>
      <c r="C929" s="233">
        <f t="shared" si="176"/>
        <v>35</v>
      </c>
      <c r="D929" s="233">
        <f t="shared" si="176"/>
        <v>519</v>
      </c>
      <c r="E929" s="233">
        <f t="shared" si="176"/>
        <v>1118</v>
      </c>
      <c r="F929" s="233">
        <f t="shared" si="176"/>
        <v>141</v>
      </c>
      <c r="G929" s="233">
        <f t="shared" si="176"/>
        <v>977</v>
      </c>
      <c r="H929" s="52">
        <f t="shared" si="169"/>
        <v>101.80505415162452</v>
      </c>
    </row>
    <row r="930" spans="1:8" ht="16.5" customHeight="1" hidden="1">
      <c r="A930" s="111" t="s">
        <v>272</v>
      </c>
      <c r="B930" s="112">
        <f aca="true" t="shared" si="177" ref="B930:B939">C930+D930</f>
        <v>0</v>
      </c>
      <c r="C930" s="232"/>
      <c r="D930" s="232"/>
      <c r="E930" s="112">
        <f t="shared" si="170"/>
        <v>0</v>
      </c>
      <c r="F930" s="232"/>
      <c r="G930" s="232"/>
      <c r="H930" s="52" t="e">
        <f t="shared" si="169"/>
        <v>#DIV/0!</v>
      </c>
    </row>
    <row r="931" spans="1:8" ht="16.5" customHeight="1">
      <c r="A931" s="111" t="s">
        <v>273</v>
      </c>
      <c r="B931" s="112">
        <f t="shared" si="177"/>
        <v>0</v>
      </c>
      <c r="C931" s="232"/>
      <c r="D931" s="232"/>
      <c r="E931" s="112">
        <f t="shared" si="170"/>
        <v>40</v>
      </c>
      <c r="F931" s="232"/>
      <c r="G931" s="232">
        <v>40</v>
      </c>
      <c r="H931" s="52"/>
    </row>
    <row r="932" spans="1:8" s="328" customFormat="1" ht="19.5" customHeight="1">
      <c r="A932" s="327" t="s">
        <v>626</v>
      </c>
      <c r="B932" s="112">
        <f t="shared" si="177"/>
        <v>35</v>
      </c>
      <c r="C932" s="329">
        <v>35</v>
      </c>
      <c r="D932" s="329"/>
      <c r="E932" s="112">
        <f t="shared" si="170"/>
        <v>403</v>
      </c>
      <c r="F932" s="329">
        <v>141</v>
      </c>
      <c r="G932" s="329">
        <v>262</v>
      </c>
      <c r="H932" s="52">
        <f t="shared" si="169"/>
        <v>1051.4285714285713</v>
      </c>
    </row>
    <row r="933" spans="1:8" ht="16.5" customHeight="1">
      <c r="A933" s="261" t="s">
        <v>1463</v>
      </c>
      <c r="B933" s="112">
        <f t="shared" si="177"/>
        <v>0</v>
      </c>
      <c r="C933" s="232"/>
      <c r="D933" s="232"/>
      <c r="E933" s="112">
        <f t="shared" si="170"/>
        <v>675</v>
      </c>
      <c r="F933" s="232"/>
      <c r="G933" s="232">
        <v>675</v>
      </c>
      <c r="H933" s="52"/>
    </row>
    <row r="934" spans="1:8" ht="16.5" customHeight="1" hidden="1">
      <c r="A934" s="111" t="s">
        <v>627</v>
      </c>
      <c r="B934" s="112">
        <f t="shared" si="177"/>
        <v>0</v>
      </c>
      <c r="C934" s="232"/>
      <c r="D934" s="232"/>
      <c r="E934" s="112">
        <f t="shared" si="170"/>
        <v>0</v>
      </c>
      <c r="F934" s="232"/>
      <c r="G934" s="232"/>
      <c r="H934" s="52" t="e">
        <f t="shared" si="169"/>
        <v>#DIV/0!</v>
      </c>
    </row>
    <row r="935" spans="1:8" ht="16.5" customHeight="1">
      <c r="A935" s="111" t="s">
        <v>628</v>
      </c>
      <c r="B935" s="112">
        <f t="shared" si="177"/>
        <v>519</v>
      </c>
      <c r="C935" s="232"/>
      <c r="D935" s="232">
        <v>519</v>
      </c>
      <c r="E935" s="112">
        <f t="shared" si="170"/>
        <v>0</v>
      </c>
      <c r="F935" s="232"/>
      <c r="G935" s="232"/>
      <c r="H935" s="52"/>
    </row>
    <row r="936" spans="1:8" ht="16.5" customHeight="1" hidden="1">
      <c r="A936" s="111" t="s">
        <v>691</v>
      </c>
      <c r="B936" s="112">
        <f t="shared" si="177"/>
        <v>0</v>
      </c>
      <c r="C936" s="232"/>
      <c r="D936" s="232"/>
      <c r="E936" s="112">
        <f t="shared" si="170"/>
        <v>0</v>
      </c>
      <c r="F936" s="232"/>
      <c r="G936" s="232"/>
      <c r="H936" s="52" t="e">
        <f t="shared" si="169"/>
        <v>#DIV/0!</v>
      </c>
    </row>
    <row r="937" spans="1:8" ht="16.5" customHeight="1" hidden="1">
      <c r="A937" s="111" t="s">
        <v>688</v>
      </c>
      <c r="B937" s="112">
        <f t="shared" si="177"/>
        <v>0</v>
      </c>
      <c r="C937" s="232"/>
      <c r="D937" s="232"/>
      <c r="E937" s="112">
        <f t="shared" si="170"/>
        <v>0</v>
      </c>
      <c r="F937" s="232"/>
      <c r="G937" s="232"/>
      <c r="H937" s="52" t="e">
        <f t="shared" si="169"/>
        <v>#DIV/0!</v>
      </c>
    </row>
    <row r="938" spans="1:8" ht="16.5" customHeight="1" hidden="1">
      <c r="A938" s="111" t="s">
        <v>689</v>
      </c>
      <c r="B938" s="112">
        <f t="shared" si="177"/>
        <v>0</v>
      </c>
      <c r="C938" s="232"/>
      <c r="D938" s="232"/>
      <c r="E938" s="112">
        <f t="shared" si="170"/>
        <v>0</v>
      </c>
      <c r="F938" s="232"/>
      <c r="G938" s="232"/>
      <c r="H938" s="52" t="e">
        <f t="shared" si="169"/>
        <v>#DIV/0!</v>
      </c>
    </row>
    <row r="939" spans="1:8" ht="16.5" customHeight="1" hidden="1">
      <c r="A939" s="111" t="s">
        <v>690</v>
      </c>
      <c r="B939" s="112">
        <f t="shared" si="177"/>
        <v>0</v>
      </c>
      <c r="C939" s="232"/>
      <c r="D939" s="232"/>
      <c r="E939" s="112">
        <f t="shared" si="170"/>
        <v>0</v>
      </c>
      <c r="F939" s="232"/>
      <c r="G939" s="232"/>
      <c r="H939" s="52" t="e">
        <f t="shared" si="169"/>
        <v>#DIV/0!</v>
      </c>
    </row>
    <row r="940" spans="1:8" ht="19.5" customHeight="1">
      <c r="A940" s="111" t="s">
        <v>274</v>
      </c>
      <c r="B940" s="110">
        <f aca="true" t="shared" si="178" ref="B940:G940">SUM(B941:B942)</f>
        <v>300</v>
      </c>
      <c r="C940" s="110">
        <f t="shared" si="178"/>
        <v>300</v>
      </c>
      <c r="D940" s="110">
        <f t="shared" si="178"/>
        <v>0</v>
      </c>
      <c r="E940" s="110">
        <f t="shared" si="178"/>
        <v>300</v>
      </c>
      <c r="F940" s="110">
        <f t="shared" si="178"/>
        <v>300</v>
      </c>
      <c r="G940" s="110">
        <f t="shared" si="178"/>
        <v>0</v>
      </c>
      <c r="H940" s="52">
        <f t="shared" si="169"/>
        <v>0</v>
      </c>
    </row>
    <row r="941" spans="1:8" ht="19.5" customHeight="1">
      <c r="A941" s="111" t="s">
        <v>275</v>
      </c>
      <c r="B941" s="112">
        <f>C941+D941</f>
        <v>300</v>
      </c>
      <c r="C941" s="232">
        <v>300</v>
      </c>
      <c r="D941" s="232"/>
      <c r="E941" s="112">
        <f t="shared" si="170"/>
        <v>300</v>
      </c>
      <c r="F941" s="232">
        <v>300</v>
      </c>
      <c r="G941" s="232"/>
      <c r="H941" s="52">
        <f t="shared" si="169"/>
        <v>0</v>
      </c>
    </row>
    <row r="942" spans="1:8" ht="16.5" customHeight="1" hidden="1">
      <c r="A942" s="111" t="s">
        <v>276</v>
      </c>
      <c r="B942" s="112">
        <f>C942+D942</f>
        <v>0</v>
      </c>
      <c r="C942" s="112"/>
      <c r="D942" s="112"/>
      <c r="E942" s="112">
        <f t="shared" si="170"/>
        <v>0</v>
      </c>
      <c r="F942" s="112"/>
      <c r="G942" s="112"/>
      <c r="H942" s="52" t="e">
        <f t="shared" si="169"/>
        <v>#DIV/0!</v>
      </c>
    </row>
    <row r="943" spans="1:8" ht="19.5" customHeight="1">
      <c r="A943" s="109" t="s">
        <v>1378</v>
      </c>
      <c r="B943" s="110">
        <f aca="true" t="shared" si="179" ref="B943:G943">SUM(B944,B974,B984,B995,B1000,B1007,B1012,B1015,B1018)</f>
        <v>3106</v>
      </c>
      <c r="C943" s="110">
        <f t="shared" si="179"/>
        <v>1249</v>
      </c>
      <c r="D943" s="110">
        <f t="shared" si="179"/>
        <v>1857</v>
      </c>
      <c r="E943" s="110">
        <f t="shared" si="179"/>
        <v>1283</v>
      </c>
      <c r="F943" s="110">
        <f t="shared" si="179"/>
        <v>1194</v>
      </c>
      <c r="G943" s="110">
        <f t="shared" si="179"/>
        <v>89</v>
      </c>
      <c r="H943" s="52">
        <f t="shared" si="169"/>
        <v>-58.69285254346426</v>
      </c>
    </row>
    <row r="944" spans="1:8" ht="19.5" customHeight="1">
      <c r="A944" s="111" t="s">
        <v>277</v>
      </c>
      <c r="B944" s="110">
        <f aca="true" t="shared" si="180" ref="B944:G944">SUM(B945:B973)</f>
        <v>1249</v>
      </c>
      <c r="C944" s="110">
        <f t="shared" si="180"/>
        <v>1249</v>
      </c>
      <c r="D944" s="110">
        <f t="shared" si="180"/>
        <v>0</v>
      </c>
      <c r="E944" s="110">
        <f t="shared" si="180"/>
        <v>1194</v>
      </c>
      <c r="F944" s="110">
        <f t="shared" si="180"/>
        <v>1194</v>
      </c>
      <c r="G944" s="110">
        <f t="shared" si="180"/>
        <v>0</v>
      </c>
      <c r="H944" s="52">
        <f t="shared" si="169"/>
        <v>-4.403522818254601</v>
      </c>
    </row>
    <row r="945" spans="1:8" ht="19.5" customHeight="1">
      <c r="A945" s="111" t="s">
        <v>801</v>
      </c>
      <c r="B945" s="112">
        <f aca="true" t="shared" si="181" ref="B945:B1008">C945+D945</f>
        <v>130</v>
      </c>
      <c r="C945" s="112">
        <v>130</v>
      </c>
      <c r="D945" s="112"/>
      <c r="E945" s="112">
        <f t="shared" si="170"/>
        <v>129</v>
      </c>
      <c r="F945" s="112">
        <v>129</v>
      </c>
      <c r="G945" s="112"/>
      <c r="H945" s="52">
        <f aca="true" t="shared" si="182" ref="H945:H1008">E945/B945*100-100</f>
        <v>-0.7692307692307736</v>
      </c>
    </row>
    <row r="946" spans="1:8" ht="16.5" customHeight="1" hidden="1">
      <c r="A946" s="111" t="s">
        <v>802</v>
      </c>
      <c r="B946" s="112">
        <f t="shared" si="181"/>
        <v>0</v>
      </c>
      <c r="C946" s="232"/>
      <c r="D946" s="232"/>
      <c r="E946" s="112">
        <f aca="true" t="shared" si="183" ref="E946:E1009">F946+G946</f>
        <v>0</v>
      </c>
      <c r="F946" s="232"/>
      <c r="G946" s="232"/>
      <c r="H946" s="52" t="e">
        <f t="shared" si="182"/>
        <v>#DIV/0!</v>
      </c>
    </row>
    <row r="947" spans="1:8" ht="16.5" customHeight="1" hidden="1">
      <c r="A947" s="111" t="s">
        <v>803</v>
      </c>
      <c r="B947" s="112">
        <f t="shared" si="181"/>
        <v>0</v>
      </c>
      <c r="C947" s="232"/>
      <c r="D947" s="232"/>
      <c r="E947" s="112">
        <f t="shared" si="183"/>
        <v>0</v>
      </c>
      <c r="F947" s="232"/>
      <c r="G947" s="232"/>
      <c r="H947" s="52" t="e">
        <f t="shared" si="182"/>
        <v>#DIV/0!</v>
      </c>
    </row>
    <row r="948" spans="1:8" ht="16.5" customHeight="1" hidden="1">
      <c r="A948" s="111" t="s">
        <v>278</v>
      </c>
      <c r="B948" s="112">
        <f t="shared" si="181"/>
        <v>0</v>
      </c>
      <c r="C948" s="112"/>
      <c r="D948" s="112"/>
      <c r="E948" s="112">
        <f t="shared" si="183"/>
        <v>0</v>
      </c>
      <c r="F948" s="112"/>
      <c r="G948" s="112"/>
      <c r="H948" s="52" t="e">
        <f t="shared" si="182"/>
        <v>#DIV/0!</v>
      </c>
    </row>
    <row r="949" spans="1:8" ht="16.5" customHeight="1" hidden="1">
      <c r="A949" s="111" t="s">
        <v>279</v>
      </c>
      <c r="B949" s="112">
        <f t="shared" si="181"/>
        <v>0</v>
      </c>
      <c r="C949" s="232"/>
      <c r="D949" s="232"/>
      <c r="E949" s="112">
        <f t="shared" si="183"/>
        <v>0</v>
      </c>
      <c r="F949" s="232"/>
      <c r="G949" s="232"/>
      <c r="H949" s="52" t="e">
        <f t="shared" si="182"/>
        <v>#DIV/0!</v>
      </c>
    </row>
    <row r="950" spans="1:8" ht="19.5" customHeight="1">
      <c r="A950" s="111" t="s">
        <v>280</v>
      </c>
      <c r="B950" s="112">
        <f t="shared" si="181"/>
        <v>804</v>
      </c>
      <c r="C950" s="112">
        <v>804</v>
      </c>
      <c r="D950" s="112"/>
      <c r="E950" s="112">
        <f t="shared" si="183"/>
        <v>757</v>
      </c>
      <c r="F950" s="112">
        <v>757</v>
      </c>
      <c r="G950" s="112"/>
      <c r="H950" s="52">
        <f t="shared" si="182"/>
        <v>-5.845771144278615</v>
      </c>
    </row>
    <row r="951" spans="1:8" ht="16.5" customHeight="1" hidden="1">
      <c r="A951" s="111" t="s">
        <v>281</v>
      </c>
      <c r="B951" s="112">
        <f t="shared" si="181"/>
        <v>0</v>
      </c>
      <c r="C951" s="232"/>
      <c r="D951" s="232"/>
      <c r="E951" s="112">
        <f t="shared" si="183"/>
        <v>0</v>
      </c>
      <c r="F951" s="232"/>
      <c r="G951" s="232"/>
      <c r="H951" s="52" t="e">
        <f t="shared" si="182"/>
        <v>#DIV/0!</v>
      </c>
    </row>
    <row r="952" spans="1:8" ht="16.5" customHeight="1" hidden="1">
      <c r="A952" s="111" t="s">
        <v>282</v>
      </c>
      <c r="B952" s="112">
        <f t="shared" si="181"/>
        <v>0</v>
      </c>
      <c r="C952" s="232"/>
      <c r="D952" s="232"/>
      <c r="E952" s="112">
        <f t="shared" si="183"/>
        <v>0</v>
      </c>
      <c r="F952" s="232"/>
      <c r="G952" s="232"/>
      <c r="H952" s="52" t="e">
        <f t="shared" si="182"/>
        <v>#DIV/0!</v>
      </c>
    </row>
    <row r="953" spans="1:8" ht="16.5" customHeight="1" hidden="1">
      <c r="A953" s="111" t="s">
        <v>283</v>
      </c>
      <c r="B953" s="112">
        <f t="shared" si="181"/>
        <v>0</v>
      </c>
      <c r="C953" s="232"/>
      <c r="D953" s="232"/>
      <c r="E953" s="112">
        <f t="shared" si="183"/>
        <v>0</v>
      </c>
      <c r="F953" s="232"/>
      <c r="G953" s="232"/>
      <c r="H953" s="52" t="e">
        <f t="shared" si="182"/>
        <v>#DIV/0!</v>
      </c>
    </row>
    <row r="954" spans="1:8" ht="16.5" customHeight="1" hidden="1">
      <c r="A954" s="111" t="s">
        <v>284</v>
      </c>
      <c r="B954" s="112">
        <f t="shared" si="181"/>
        <v>0</v>
      </c>
      <c r="C954" s="232"/>
      <c r="D954" s="232"/>
      <c r="E954" s="112">
        <f t="shared" si="183"/>
        <v>0</v>
      </c>
      <c r="F954" s="232"/>
      <c r="G954" s="232"/>
      <c r="H954" s="52" t="e">
        <f t="shared" si="182"/>
        <v>#DIV/0!</v>
      </c>
    </row>
    <row r="955" spans="1:8" ht="16.5" customHeight="1" hidden="1">
      <c r="A955" s="111" t="s">
        <v>285</v>
      </c>
      <c r="B955" s="112">
        <f t="shared" si="181"/>
        <v>0</v>
      </c>
      <c r="C955" s="232"/>
      <c r="D955" s="232"/>
      <c r="E955" s="112">
        <f t="shared" si="183"/>
        <v>0</v>
      </c>
      <c r="F955" s="232"/>
      <c r="G955" s="232"/>
      <c r="H955" s="52" t="e">
        <f t="shared" si="182"/>
        <v>#DIV/0!</v>
      </c>
    </row>
    <row r="956" spans="1:8" ht="19.5" customHeight="1">
      <c r="A956" s="111" t="s">
        <v>286</v>
      </c>
      <c r="B956" s="112">
        <f t="shared" si="181"/>
        <v>276</v>
      </c>
      <c r="C956" s="232">
        <v>276</v>
      </c>
      <c r="D956" s="232"/>
      <c r="E956" s="112">
        <f t="shared" si="183"/>
        <v>267</v>
      </c>
      <c r="F956" s="232">
        <v>267</v>
      </c>
      <c r="G956" s="232"/>
      <c r="H956" s="52">
        <f t="shared" si="182"/>
        <v>-3.2608695652173907</v>
      </c>
    </row>
    <row r="957" spans="1:8" ht="16.5" customHeight="1" hidden="1">
      <c r="A957" s="111" t="s">
        <v>287</v>
      </c>
      <c r="B957" s="112">
        <f t="shared" si="181"/>
        <v>0</v>
      </c>
      <c r="C957" s="232"/>
      <c r="D957" s="232"/>
      <c r="E957" s="112">
        <f t="shared" si="183"/>
        <v>0</v>
      </c>
      <c r="F957" s="232"/>
      <c r="G957" s="232"/>
      <c r="H957" s="52" t="e">
        <f t="shared" si="182"/>
        <v>#DIV/0!</v>
      </c>
    </row>
    <row r="958" spans="1:8" ht="16.5" customHeight="1" hidden="1">
      <c r="A958" s="111" t="s">
        <v>288</v>
      </c>
      <c r="B958" s="112">
        <f t="shared" si="181"/>
        <v>0</v>
      </c>
      <c r="C958" s="232"/>
      <c r="D958" s="232"/>
      <c r="E958" s="112">
        <f t="shared" si="183"/>
        <v>0</v>
      </c>
      <c r="F958" s="232"/>
      <c r="G958" s="232"/>
      <c r="H958" s="52" t="e">
        <f t="shared" si="182"/>
        <v>#DIV/0!</v>
      </c>
    </row>
    <row r="959" spans="1:8" ht="16.5" customHeight="1" hidden="1">
      <c r="A959" s="111" t="s">
        <v>289</v>
      </c>
      <c r="B959" s="112">
        <f t="shared" si="181"/>
        <v>0</v>
      </c>
      <c r="C959" s="232"/>
      <c r="D959" s="232"/>
      <c r="E959" s="112">
        <f t="shared" si="183"/>
        <v>0</v>
      </c>
      <c r="F959" s="232"/>
      <c r="G959" s="232"/>
      <c r="H959" s="52" t="e">
        <f t="shared" si="182"/>
        <v>#DIV/0!</v>
      </c>
    </row>
    <row r="960" spans="1:8" ht="16.5" customHeight="1" hidden="1">
      <c r="A960" s="111" t="s">
        <v>290</v>
      </c>
      <c r="B960" s="112">
        <f t="shared" si="181"/>
        <v>0</v>
      </c>
      <c r="C960" s="232"/>
      <c r="D960" s="232"/>
      <c r="E960" s="112">
        <f t="shared" si="183"/>
        <v>0</v>
      </c>
      <c r="F960" s="232"/>
      <c r="G960" s="232"/>
      <c r="H960" s="52" t="e">
        <f t="shared" si="182"/>
        <v>#DIV/0!</v>
      </c>
    </row>
    <row r="961" spans="1:8" ht="16.5" customHeight="1" hidden="1">
      <c r="A961" s="111" t="s">
        <v>291</v>
      </c>
      <c r="B961" s="112">
        <f t="shared" si="181"/>
        <v>0</v>
      </c>
      <c r="C961" s="232"/>
      <c r="D961" s="232"/>
      <c r="E961" s="112">
        <f t="shared" si="183"/>
        <v>0</v>
      </c>
      <c r="F961" s="232"/>
      <c r="G961" s="232"/>
      <c r="H961" s="52" t="e">
        <f t="shared" si="182"/>
        <v>#DIV/0!</v>
      </c>
    </row>
    <row r="962" spans="1:8" ht="16.5" customHeight="1" hidden="1">
      <c r="A962" s="111" t="s">
        <v>292</v>
      </c>
      <c r="B962" s="112">
        <f t="shared" si="181"/>
        <v>0</v>
      </c>
      <c r="C962" s="232"/>
      <c r="D962" s="232"/>
      <c r="E962" s="112">
        <f t="shared" si="183"/>
        <v>0</v>
      </c>
      <c r="F962" s="232"/>
      <c r="G962" s="232"/>
      <c r="H962" s="52" t="e">
        <f t="shared" si="182"/>
        <v>#DIV/0!</v>
      </c>
    </row>
    <row r="963" spans="1:8" ht="16.5" customHeight="1" hidden="1">
      <c r="A963" s="111" t="s">
        <v>293</v>
      </c>
      <c r="B963" s="112">
        <f t="shared" si="181"/>
        <v>0</v>
      </c>
      <c r="C963" s="232"/>
      <c r="D963" s="232"/>
      <c r="E963" s="112">
        <f t="shared" si="183"/>
        <v>0</v>
      </c>
      <c r="F963" s="232"/>
      <c r="G963" s="232"/>
      <c r="H963" s="52" t="e">
        <f t="shared" si="182"/>
        <v>#DIV/0!</v>
      </c>
    </row>
    <row r="964" spans="1:8" ht="16.5" customHeight="1" hidden="1">
      <c r="A964" s="111" t="s">
        <v>294</v>
      </c>
      <c r="B964" s="112">
        <f t="shared" si="181"/>
        <v>0</v>
      </c>
      <c r="C964" s="232"/>
      <c r="D964" s="232"/>
      <c r="E964" s="112">
        <f t="shared" si="183"/>
        <v>0</v>
      </c>
      <c r="F964" s="232"/>
      <c r="G964" s="232"/>
      <c r="H964" s="52" t="e">
        <f t="shared" si="182"/>
        <v>#DIV/0!</v>
      </c>
    </row>
    <row r="965" spans="1:8" ht="16.5" customHeight="1" hidden="1">
      <c r="A965" s="111" t="s">
        <v>295</v>
      </c>
      <c r="B965" s="112">
        <f t="shared" si="181"/>
        <v>0</v>
      </c>
      <c r="C965" s="232"/>
      <c r="D965" s="232"/>
      <c r="E965" s="112">
        <f t="shared" si="183"/>
        <v>0</v>
      </c>
      <c r="F965" s="232"/>
      <c r="G965" s="232"/>
      <c r="H965" s="52" t="e">
        <f t="shared" si="182"/>
        <v>#DIV/0!</v>
      </c>
    </row>
    <row r="966" spans="1:8" ht="16.5" customHeight="1" hidden="1">
      <c r="A966" s="111" t="s">
        <v>296</v>
      </c>
      <c r="B966" s="112">
        <f t="shared" si="181"/>
        <v>0</v>
      </c>
      <c r="C966" s="232"/>
      <c r="D966" s="232"/>
      <c r="E966" s="112">
        <f t="shared" si="183"/>
        <v>0</v>
      </c>
      <c r="F966" s="232"/>
      <c r="G966" s="232"/>
      <c r="H966" s="52" t="e">
        <f t="shared" si="182"/>
        <v>#DIV/0!</v>
      </c>
    </row>
    <row r="967" spans="1:8" ht="16.5" customHeight="1" hidden="1">
      <c r="A967" s="111" t="s">
        <v>297</v>
      </c>
      <c r="B967" s="112">
        <f t="shared" si="181"/>
        <v>0</v>
      </c>
      <c r="C967" s="232"/>
      <c r="D967" s="232"/>
      <c r="E967" s="112">
        <f t="shared" si="183"/>
        <v>0</v>
      </c>
      <c r="F967" s="232"/>
      <c r="G967" s="232"/>
      <c r="H967" s="52" t="e">
        <f t="shared" si="182"/>
        <v>#DIV/0!</v>
      </c>
    </row>
    <row r="968" spans="1:8" ht="16.5" customHeight="1" hidden="1">
      <c r="A968" s="111" t="s">
        <v>298</v>
      </c>
      <c r="B968" s="112">
        <f t="shared" si="181"/>
        <v>0</v>
      </c>
      <c r="C968" s="232"/>
      <c r="D968" s="232"/>
      <c r="E968" s="112">
        <f t="shared" si="183"/>
        <v>0</v>
      </c>
      <c r="F968" s="232"/>
      <c r="G968" s="232"/>
      <c r="H968" s="52" t="e">
        <f t="shared" si="182"/>
        <v>#DIV/0!</v>
      </c>
    </row>
    <row r="969" spans="1:8" ht="16.5" customHeight="1" hidden="1">
      <c r="A969" s="111" t="s">
        <v>299</v>
      </c>
      <c r="B969" s="112">
        <f t="shared" si="181"/>
        <v>0</v>
      </c>
      <c r="C969" s="232"/>
      <c r="D969" s="232"/>
      <c r="E969" s="112">
        <f t="shared" si="183"/>
        <v>0</v>
      </c>
      <c r="F969" s="232"/>
      <c r="G969" s="232"/>
      <c r="H969" s="52" t="e">
        <f t="shared" si="182"/>
        <v>#DIV/0!</v>
      </c>
    </row>
    <row r="970" spans="1:8" ht="16.5" customHeight="1" hidden="1">
      <c r="A970" s="111" t="s">
        <v>300</v>
      </c>
      <c r="B970" s="112">
        <f t="shared" si="181"/>
        <v>0</v>
      </c>
      <c r="C970" s="232"/>
      <c r="D970" s="232"/>
      <c r="E970" s="112">
        <f t="shared" si="183"/>
        <v>0</v>
      </c>
      <c r="F970" s="232"/>
      <c r="G970" s="232"/>
      <c r="H970" s="52" t="e">
        <f t="shared" si="182"/>
        <v>#DIV/0!</v>
      </c>
    </row>
    <row r="971" spans="1:8" ht="16.5" customHeight="1" hidden="1">
      <c r="A971" s="111" t="s">
        <v>301</v>
      </c>
      <c r="B971" s="112">
        <f t="shared" si="181"/>
        <v>0</v>
      </c>
      <c r="C971" s="232"/>
      <c r="D971" s="232"/>
      <c r="E971" s="112">
        <f t="shared" si="183"/>
        <v>0</v>
      </c>
      <c r="F971" s="232"/>
      <c r="G971" s="232"/>
      <c r="H971" s="52" t="e">
        <f t="shared" si="182"/>
        <v>#DIV/0!</v>
      </c>
    </row>
    <row r="972" spans="1:8" ht="16.5" customHeight="1" hidden="1">
      <c r="A972" s="111" t="s">
        <v>302</v>
      </c>
      <c r="B972" s="112">
        <f t="shared" si="181"/>
        <v>0</v>
      </c>
      <c r="C972" s="232"/>
      <c r="D972" s="232"/>
      <c r="E972" s="112">
        <f t="shared" si="183"/>
        <v>0</v>
      </c>
      <c r="F972" s="232"/>
      <c r="G972" s="232"/>
      <c r="H972" s="52" t="e">
        <f t="shared" si="182"/>
        <v>#DIV/0!</v>
      </c>
    </row>
    <row r="973" spans="1:8" ht="19.5" customHeight="1">
      <c r="A973" s="111" t="s">
        <v>303</v>
      </c>
      <c r="B973" s="112">
        <f t="shared" si="181"/>
        <v>39</v>
      </c>
      <c r="C973" s="112">
        <v>39</v>
      </c>
      <c r="D973" s="112"/>
      <c r="E973" s="112">
        <f t="shared" si="183"/>
        <v>41</v>
      </c>
      <c r="F973" s="112">
        <v>41</v>
      </c>
      <c r="G973" s="112"/>
      <c r="H973" s="52">
        <f t="shared" si="182"/>
        <v>5.128205128205138</v>
      </c>
    </row>
    <row r="974" spans="1:8" ht="16.5" customHeight="1" hidden="1">
      <c r="A974" s="111" t="s">
        <v>304</v>
      </c>
      <c r="B974" s="112">
        <f t="shared" si="181"/>
        <v>0</v>
      </c>
      <c r="C974" s="233"/>
      <c r="D974" s="233"/>
      <c r="E974" s="112">
        <f t="shared" si="183"/>
        <v>0</v>
      </c>
      <c r="F974" s="233"/>
      <c r="G974" s="233"/>
      <c r="H974" s="52" t="e">
        <f t="shared" si="182"/>
        <v>#DIV/0!</v>
      </c>
    </row>
    <row r="975" spans="1:8" ht="16.5" customHeight="1" hidden="1">
      <c r="A975" s="111" t="s">
        <v>801</v>
      </c>
      <c r="B975" s="112">
        <f t="shared" si="181"/>
        <v>0</v>
      </c>
      <c r="C975" s="232"/>
      <c r="D975" s="232"/>
      <c r="E975" s="112">
        <f t="shared" si="183"/>
        <v>0</v>
      </c>
      <c r="F975" s="232"/>
      <c r="G975" s="232"/>
      <c r="H975" s="52" t="e">
        <f t="shared" si="182"/>
        <v>#DIV/0!</v>
      </c>
    </row>
    <row r="976" spans="1:8" ht="16.5" customHeight="1" hidden="1">
      <c r="A976" s="111" t="s">
        <v>802</v>
      </c>
      <c r="B976" s="112">
        <f t="shared" si="181"/>
        <v>0</v>
      </c>
      <c r="C976" s="232"/>
      <c r="D976" s="232"/>
      <c r="E976" s="112">
        <f t="shared" si="183"/>
        <v>0</v>
      </c>
      <c r="F976" s="232"/>
      <c r="G976" s="232"/>
      <c r="H976" s="52" t="e">
        <f t="shared" si="182"/>
        <v>#DIV/0!</v>
      </c>
    </row>
    <row r="977" spans="1:8" ht="16.5" customHeight="1" hidden="1">
      <c r="A977" s="111" t="s">
        <v>803</v>
      </c>
      <c r="B977" s="112">
        <f t="shared" si="181"/>
        <v>0</v>
      </c>
      <c r="C977" s="232"/>
      <c r="D977" s="232"/>
      <c r="E977" s="112">
        <f t="shared" si="183"/>
        <v>0</v>
      </c>
      <c r="F977" s="232"/>
      <c r="G977" s="232"/>
      <c r="H977" s="52" t="e">
        <f t="shared" si="182"/>
        <v>#DIV/0!</v>
      </c>
    </row>
    <row r="978" spans="1:8" ht="16.5" customHeight="1" hidden="1">
      <c r="A978" s="111" t="s">
        <v>305</v>
      </c>
      <c r="B978" s="112">
        <f t="shared" si="181"/>
        <v>0</v>
      </c>
      <c r="C978" s="232"/>
      <c r="D978" s="232"/>
      <c r="E978" s="112">
        <f t="shared" si="183"/>
        <v>0</v>
      </c>
      <c r="F978" s="232"/>
      <c r="G978" s="232"/>
      <c r="H978" s="52" t="e">
        <f t="shared" si="182"/>
        <v>#DIV/0!</v>
      </c>
    </row>
    <row r="979" spans="1:8" ht="16.5" customHeight="1" hidden="1">
      <c r="A979" s="111" t="s">
        <v>306</v>
      </c>
      <c r="B979" s="112">
        <f t="shared" si="181"/>
        <v>0</v>
      </c>
      <c r="C979" s="232"/>
      <c r="D979" s="232"/>
      <c r="E979" s="112">
        <f t="shared" si="183"/>
        <v>0</v>
      </c>
      <c r="F979" s="232"/>
      <c r="G979" s="232"/>
      <c r="H979" s="52" t="e">
        <f t="shared" si="182"/>
        <v>#DIV/0!</v>
      </c>
    </row>
    <row r="980" spans="1:8" ht="16.5" customHeight="1" hidden="1">
      <c r="A980" s="111" t="s">
        <v>307</v>
      </c>
      <c r="B980" s="112">
        <f t="shared" si="181"/>
        <v>0</v>
      </c>
      <c r="C980" s="232"/>
      <c r="D980" s="232"/>
      <c r="E980" s="112">
        <f t="shared" si="183"/>
        <v>0</v>
      </c>
      <c r="F980" s="232"/>
      <c r="G980" s="232"/>
      <c r="H980" s="52" t="e">
        <f t="shared" si="182"/>
        <v>#DIV/0!</v>
      </c>
    </row>
    <row r="981" spans="1:8" ht="16.5" customHeight="1" hidden="1">
      <c r="A981" s="111" t="s">
        <v>308</v>
      </c>
      <c r="B981" s="112">
        <f t="shared" si="181"/>
        <v>0</v>
      </c>
      <c r="C981" s="232"/>
      <c r="D981" s="232"/>
      <c r="E981" s="112">
        <f t="shared" si="183"/>
        <v>0</v>
      </c>
      <c r="F981" s="232"/>
      <c r="G981" s="232"/>
      <c r="H981" s="52" t="e">
        <f t="shared" si="182"/>
        <v>#DIV/0!</v>
      </c>
    </row>
    <row r="982" spans="1:8" ht="16.5" customHeight="1" hidden="1">
      <c r="A982" s="111" t="s">
        <v>687</v>
      </c>
      <c r="B982" s="112">
        <f t="shared" si="181"/>
        <v>0</v>
      </c>
      <c r="C982" s="232"/>
      <c r="D982" s="232"/>
      <c r="E982" s="112">
        <f t="shared" si="183"/>
        <v>0</v>
      </c>
      <c r="F982" s="232"/>
      <c r="G982" s="232"/>
      <c r="H982" s="52" t="e">
        <f t="shared" si="182"/>
        <v>#DIV/0!</v>
      </c>
    </row>
    <row r="983" spans="1:8" ht="16.5" customHeight="1" hidden="1">
      <c r="A983" s="111" t="s">
        <v>309</v>
      </c>
      <c r="B983" s="112">
        <f t="shared" si="181"/>
        <v>0</v>
      </c>
      <c r="C983" s="232"/>
      <c r="D983" s="232"/>
      <c r="E983" s="112">
        <f t="shared" si="183"/>
        <v>0</v>
      </c>
      <c r="F983" s="232"/>
      <c r="G983" s="232"/>
      <c r="H983" s="52" t="e">
        <f t="shared" si="182"/>
        <v>#DIV/0!</v>
      </c>
    </row>
    <row r="984" spans="1:8" ht="16.5" customHeight="1" hidden="1">
      <c r="A984" s="111" t="s">
        <v>310</v>
      </c>
      <c r="B984" s="112">
        <f t="shared" si="181"/>
        <v>0</v>
      </c>
      <c r="C984" s="233"/>
      <c r="D984" s="233"/>
      <c r="E984" s="112">
        <f t="shared" si="183"/>
        <v>0</v>
      </c>
      <c r="F984" s="233"/>
      <c r="G984" s="233"/>
      <c r="H984" s="52" t="e">
        <f t="shared" si="182"/>
        <v>#DIV/0!</v>
      </c>
    </row>
    <row r="985" spans="1:8" ht="16.5" customHeight="1" hidden="1">
      <c r="A985" s="111" t="s">
        <v>801</v>
      </c>
      <c r="B985" s="112">
        <f t="shared" si="181"/>
        <v>0</v>
      </c>
      <c r="C985" s="232"/>
      <c r="D985" s="232"/>
      <c r="E985" s="112">
        <f t="shared" si="183"/>
        <v>0</v>
      </c>
      <c r="F985" s="232"/>
      <c r="G985" s="232"/>
      <c r="H985" s="52" t="e">
        <f t="shared" si="182"/>
        <v>#DIV/0!</v>
      </c>
    </row>
    <row r="986" spans="1:8" ht="16.5" customHeight="1" hidden="1">
      <c r="A986" s="111" t="s">
        <v>802</v>
      </c>
      <c r="B986" s="112">
        <f t="shared" si="181"/>
        <v>0</v>
      </c>
      <c r="C986" s="232"/>
      <c r="D986" s="232"/>
      <c r="E986" s="112">
        <f t="shared" si="183"/>
        <v>0</v>
      </c>
      <c r="F986" s="232"/>
      <c r="G986" s="232"/>
      <c r="H986" s="52" t="e">
        <f t="shared" si="182"/>
        <v>#DIV/0!</v>
      </c>
    </row>
    <row r="987" spans="1:8" ht="16.5" customHeight="1" hidden="1">
      <c r="A987" s="111" t="s">
        <v>803</v>
      </c>
      <c r="B987" s="112">
        <f t="shared" si="181"/>
        <v>0</v>
      </c>
      <c r="C987" s="232"/>
      <c r="D987" s="232"/>
      <c r="E987" s="112">
        <f t="shared" si="183"/>
        <v>0</v>
      </c>
      <c r="F987" s="232"/>
      <c r="G987" s="232"/>
      <c r="H987" s="52" t="e">
        <f t="shared" si="182"/>
        <v>#DIV/0!</v>
      </c>
    </row>
    <row r="988" spans="1:8" ht="16.5" customHeight="1" hidden="1">
      <c r="A988" s="111" t="s">
        <v>311</v>
      </c>
      <c r="B988" s="112">
        <f t="shared" si="181"/>
        <v>0</v>
      </c>
      <c r="C988" s="232"/>
      <c r="D988" s="232"/>
      <c r="E988" s="112">
        <f t="shared" si="183"/>
        <v>0</v>
      </c>
      <c r="F988" s="232"/>
      <c r="G988" s="232"/>
      <c r="H988" s="52" t="e">
        <f t="shared" si="182"/>
        <v>#DIV/0!</v>
      </c>
    </row>
    <row r="989" spans="1:8" ht="16.5" customHeight="1" hidden="1">
      <c r="A989" s="111" t="s">
        <v>312</v>
      </c>
      <c r="B989" s="112">
        <f t="shared" si="181"/>
        <v>0</v>
      </c>
      <c r="C989" s="232"/>
      <c r="D989" s="232"/>
      <c r="E989" s="112">
        <f t="shared" si="183"/>
        <v>0</v>
      </c>
      <c r="F989" s="232"/>
      <c r="G989" s="232"/>
      <c r="H989" s="52" t="e">
        <f t="shared" si="182"/>
        <v>#DIV/0!</v>
      </c>
    </row>
    <row r="990" spans="1:8" ht="16.5" customHeight="1" hidden="1">
      <c r="A990" s="111" t="s">
        <v>313</v>
      </c>
      <c r="B990" s="112">
        <f t="shared" si="181"/>
        <v>0</v>
      </c>
      <c r="C990" s="232"/>
      <c r="D990" s="232"/>
      <c r="E990" s="112">
        <f t="shared" si="183"/>
        <v>0</v>
      </c>
      <c r="F990" s="232"/>
      <c r="G990" s="232"/>
      <c r="H990" s="52" t="e">
        <f t="shared" si="182"/>
        <v>#DIV/0!</v>
      </c>
    </row>
    <row r="991" spans="1:8" ht="16.5" customHeight="1" hidden="1">
      <c r="A991" s="111" t="s">
        <v>314</v>
      </c>
      <c r="B991" s="112">
        <f t="shared" si="181"/>
        <v>0</v>
      </c>
      <c r="C991" s="232"/>
      <c r="D991" s="232"/>
      <c r="E991" s="112">
        <f t="shared" si="183"/>
        <v>0</v>
      </c>
      <c r="F991" s="232"/>
      <c r="G991" s="232"/>
      <c r="H991" s="52" t="e">
        <f t="shared" si="182"/>
        <v>#DIV/0!</v>
      </c>
    </row>
    <row r="992" spans="1:8" ht="16.5" customHeight="1" hidden="1">
      <c r="A992" s="111" t="s">
        <v>315</v>
      </c>
      <c r="B992" s="112">
        <f t="shared" si="181"/>
        <v>0</v>
      </c>
      <c r="C992" s="232"/>
      <c r="D992" s="232"/>
      <c r="E992" s="112">
        <f t="shared" si="183"/>
        <v>0</v>
      </c>
      <c r="F992" s="232"/>
      <c r="G992" s="232"/>
      <c r="H992" s="52" t="e">
        <f t="shared" si="182"/>
        <v>#DIV/0!</v>
      </c>
    </row>
    <row r="993" spans="1:8" ht="16.5" customHeight="1" hidden="1">
      <c r="A993" s="111" t="s">
        <v>316</v>
      </c>
      <c r="B993" s="112">
        <f t="shared" si="181"/>
        <v>0</v>
      </c>
      <c r="C993" s="232"/>
      <c r="D993" s="232"/>
      <c r="E993" s="112">
        <f t="shared" si="183"/>
        <v>0</v>
      </c>
      <c r="F993" s="232"/>
      <c r="G993" s="232"/>
      <c r="H993" s="52" t="e">
        <f t="shared" si="182"/>
        <v>#DIV/0!</v>
      </c>
    </row>
    <row r="994" spans="1:8" ht="16.5" customHeight="1" hidden="1">
      <c r="A994" s="111" t="s">
        <v>317</v>
      </c>
      <c r="B994" s="112">
        <f t="shared" si="181"/>
        <v>0</v>
      </c>
      <c r="C994" s="232"/>
      <c r="D994" s="232"/>
      <c r="E994" s="112">
        <f t="shared" si="183"/>
        <v>0</v>
      </c>
      <c r="F994" s="232"/>
      <c r="G994" s="232"/>
      <c r="H994" s="52" t="e">
        <f t="shared" si="182"/>
        <v>#DIV/0!</v>
      </c>
    </row>
    <row r="995" spans="1:8" ht="16.5" customHeight="1" hidden="1">
      <c r="A995" s="111" t="s">
        <v>318</v>
      </c>
      <c r="B995" s="112">
        <f t="shared" si="181"/>
        <v>0</v>
      </c>
      <c r="C995" s="110"/>
      <c r="D995" s="110"/>
      <c r="E995" s="112">
        <f t="shared" si="183"/>
        <v>0</v>
      </c>
      <c r="F995" s="110"/>
      <c r="G995" s="110"/>
      <c r="H995" s="52" t="e">
        <f t="shared" si="182"/>
        <v>#DIV/0!</v>
      </c>
    </row>
    <row r="996" spans="1:8" ht="16.5" customHeight="1" hidden="1">
      <c r="A996" s="111" t="s">
        <v>319</v>
      </c>
      <c r="B996" s="112">
        <f t="shared" si="181"/>
        <v>0</v>
      </c>
      <c r="C996" s="112"/>
      <c r="D996" s="112"/>
      <c r="E996" s="112">
        <f t="shared" si="183"/>
        <v>0</v>
      </c>
      <c r="F996" s="112"/>
      <c r="G996" s="112"/>
      <c r="H996" s="52" t="e">
        <f t="shared" si="182"/>
        <v>#DIV/0!</v>
      </c>
    </row>
    <row r="997" spans="1:8" ht="16.5" customHeight="1" hidden="1">
      <c r="A997" s="111" t="s">
        <v>320</v>
      </c>
      <c r="B997" s="112">
        <f t="shared" si="181"/>
        <v>0</v>
      </c>
      <c r="C997" s="112"/>
      <c r="D997" s="112"/>
      <c r="E997" s="112">
        <f t="shared" si="183"/>
        <v>0</v>
      </c>
      <c r="F997" s="112"/>
      <c r="G997" s="112"/>
      <c r="H997" s="52" t="e">
        <f t="shared" si="182"/>
        <v>#DIV/0!</v>
      </c>
    </row>
    <row r="998" spans="1:8" ht="16.5" customHeight="1" hidden="1">
      <c r="A998" s="111" t="s">
        <v>321</v>
      </c>
      <c r="B998" s="112">
        <f t="shared" si="181"/>
        <v>0</v>
      </c>
      <c r="C998" s="232"/>
      <c r="D998" s="232"/>
      <c r="E998" s="112">
        <f t="shared" si="183"/>
        <v>0</v>
      </c>
      <c r="F998" s="232"/>
      <c r="G998" s="232"/>
      <c r="H998" s="52" t="e">
        <f t="shared" si="182"/>
        <v>#DIV/0!</v>
      </c>
    </row>
    <row r="999" spans="1:8" ht="16.5" customHeight="1" hidden="1">
      <c r="A999" s="111" t="s">
        <v>322</v>
      </c>
      <c r="B999" s="112">
        <f t="shared" si="181"/>
        <v>0</v>
      </c>
      <c r="C999" s="232"/>
      <c r="D999" s="232"/>
      <c r="E999" s="112">
        <f t="shared" si="183"/>
        <v>0</v>
      </c>
      <c r="F999" s="232"/>
      <c r="G999" s="232"/>
      <c r="H999" s="52" t="e">
        <f t="shared" si="182"/>
        <v>#DIV/0!</v>
      </c>
    </row>
    <row r="1000" spans="1:8" ht="16.5" customHeight="1" hidden="1">
      <c r="A1000" s="111" t="s">
        <v>323</v>
      </c>
      <c r="B1000" s="112">
        <f t="shared" si="181"/>
        <v>0</v>
      </c>
      <c r="C1000" s="233"/>
      <c r="D1000" s="233"/>
      <c r="E1000" s="112">
        <f t="shared" si="183"/>
        <v>0</v>
      </c>
      <c r="F1000" s="233"/>
      <c r="G1000" s="233"/>
      <c r="H1000" s="52" t="e">
        <f t="shared" si="182"/>
        <v>#DIV/0!</v>
      </c>
    </row>
    <row r="1001" spans="1:8" ht="16.5" customHeight="1" hidden="1">
      <c r="A1001" s="111" t="s">
        <v>801</v>
      </c>
      <c r="B1001" s="112">
        <f t="shared" si="181"/>
        <v>0</v>
      </c>
      <c r="C1001" s="232"/>
      <c r="D1001" s="232"/>
      <c r="E1001" s="112">
        <f t="shared" si="183"/>
        <v>0</v>
      </c>
      <c r="F1001" s="232"/>
      <c r="G1001" s="232"/>
      <c r="H1001" s="52" t="e">
        <f t="shared" si="182"/>
        <v>#DIV/0!</v>
      </c>
    </row>
    <row r="1002" spans="1:8" ht="16.5" customHeight="1" hidden="1">
      <c r="A1002" s="111" t="s">
        <v>802</v>
      </c>
      <c r="B1002" s="112">
        <f t="shared" si="181"/>
        <v>0</v>
      </c>
      <c r="C1002" s="232"/>
      <c r="D1002" s="232"/>
      <c r="E1002" s="112">
        <f t="shared" si="183"/>
        <v>0</v>
      </c>
      <c r="F1002" s="232"/>
      <c r="G1002" s="232"/>
      <c r="H1002" s="52" t="e">
        <f t="shared" si="182"/>
        <v>#DIV/0!</v>
      </c>
    </row>
    <row r="1003" spans="1:8" ht="16.5" customHeight="1" hidden="1">
      <c r="A1003" s="111" t="s">
        <v>803</v>
      </c>
      <c r="B1003" s="112">
        <f t="shared" si="181"/>
        <v>0</v>
      </c>
      <c r="C1003" s="232"/>
      <c r="D1003" s="232"/>
      <c r="E1003" s="112">
        <f t="shared" si="183"/>
        <v>0</v>
      </c>
      <c r="F1003" s="232"/>
      <c r="G1003" s="232"/>
      <c r="H1003" s="52" t="e">
        <f t="shared" si="182"/>
        <v>#DIV/0!</v>
      </c>
    </row>
    <row r="1004" spans="1:8" ht="16.5" customHeight="1" hidden="1">
      <c r="A1004" s="111" t="s">
        <v>324</v>
      </c>
      <c r="B1004" s="112">
        <f t="shared" si="181"/>
        <v>0</v>
      </c>
      <c r="C1004" s="232"/>
      <c r="D1004" s="232"/>
      <c r="E1004" s="112">
        <f t="shared" si="183"/>
        <v>0</v>
      </c>
      <c r="F1004" s="232"/>
      <c r="G1004" s="232"/>
      <c r="H1004" s="52" t="e">
        <f t="shared" si="182"/>
        <v>#DIV/0!</v>
      </c>
    </row>
    <row r="1005" spans="1:8" ht="16.5" customHeight="1" hidden="1">
      <c r="A1005" s="111" t="s">
        <v>325</v>
      </c>
      <c r="B1005" s="112">
        <f t="shared" si="181"/>
        <v>0</v>
      </c>
      <c r="C1005" s="232"/>
      <c r="D1005" s="232"/>
      <c r="E1005" s="112">
        <f t="shared" si="183"/>
        <v>0</v>
      </c>
      <c r="F1005" s="232"/>
      <c r="G1005" s="232"/>
      <c r="H1005" s="52" t="e">
        <f t="shared" si="182"/>
        <v>#DIV/0!</v>
      </c>
    </row>
    <row r="1006" spans="1:8" ht="16.5" customHeight="1" hidden="1">
      <c r="A1006" s="111" t="s">
        <v>326</v>
      </c>
      <c r="B1006" s="112">
        <f t="shared" si="181"/>
        <v>0</v>
      </c>
      <c r="C1006" s="232"/>
      <c r="D1006" s="232"/>
      <c r="E1006" s="112">
        <f t="shared" si="183"/>
        <v>0</v>
      </c>
      <c r="F1006" s="232"/>
      <c r="G1006" s="232"/>
      <c r="H1006" s="52" t="e">
        <f t="shared" si="182"/>
        <v>#DIV/0!</v>
      </c>
    </row>
    <row r="1007" spans="1:8" ht="16.5" customHeight="1" hidden="1">
      <c r="A1007" s="111" t="s">
        <v>327</v>
      </c>
      <c r="B1007" s="112">
        <f t="shared" si="181"/>
        <v>0</v>
      </c>
      <c r="C1007" s="233"/>
      <c r="D1007" s="233"/>
      <c r="E1007" s="112">
        <f t="shared" si="183"/>
        <v>0</v>
      </c>
      <c r="F1007" s="233"/>
      <c r="G1007" s="233"/>
      <c r="H1007" s="52" t="e">
        <f t="shared" si="182"/>
        <v>#DIV/0!</v>
      </c>
    </row>
    <row r="1008" spans="1:8" ht="16.5" customHeight="1" hidden="1">
      <c r="A1008" s="111" t="s">
        <v>328</v>
      </c>
      <c r="B1008" s="112">
        <f t="shared" si="181"/>
        <v>0</v>
      </c>
      <c r="C1008" s="232"/>
      <c r="D1008" s="232"/>
      <c r="E1008" s="112">
        <f t="shared" si="183"/>
        <v>0</v>
      </c>
      <c r="F1008" s="232"/>
      <c r="G1008" s="232"/>
      <c r="H1008" s="52" t="e">
        <f t="shared" si="182"/>
        <v>#DIV/0!</v>
      </c>
    </row>
    <row r="1009" spans="1:8" ht="16.5" customHeight="1" hidden="1">
      <c r="A1009" s="111" t="s">
        <v>329</v>
      </c>
      <c r="B1009" s="112">
        <f aca="true" t="shared" si="184" ref="B1009:B1014">C1009+D1009</f>
        <v>0</v>
      </c>
      <c r="C1009" s="232"/>
      <c r="D1009" s="232"/>
      <c r="E1009" s="112">
        <f t="shared" si="183"/>
        <v>0</v>
      </c>
      <c r="F1009" s="232"/>
      <c r="G1009" s="232"/>
      <c r="H1009" s="52" t="e">
        <f aca="true" t="shared" si="185" ref="H1009:H1070">E1009/B1009*100-100</f>
        <v>#DIV/0!</v>
      </c>
    </row>
    <row r="1010" spans="1:8" ht="16.5" customHeight="1" hidden="1">
      <c r="A1010" s="111" t="s">
        <v>330</v>
      </c>
      <c r="B1010" s="112">
        <f t="shared" si="184"/>
        <v>0</v>
      </c>
      <c r="C1010" s="232"/>
      <c r="D1010" s="232"/>
      <c r="E1010" s="112">
        <f aca="true" t="shared" si="186" ref="E1010:E1015">F1010+G1010</f>
        <v>0</v>
      </c>
      <c r="F1010" s="232"/>
      <c r="G1010" s="232"/>
      <c r="H1010" s="52" t="e">
        <f t="shared" si="185"/>
        <v>#DIV/0!</v>
      </c>
    </row>
    <row r="1011" spans="1:8" ht="16.5" customHeight="1" hidden="1">
      <c r="A1011" s="111" t="s">
        <v>331</v>
      </c>
      <c r="B1011" s="112">
        <f t="shared" si="184"/>
        <v>0</v>
      </c>
      <c r="C1011" s="232"/>
      <c r="D1011" s="232"/>
      <c r="E1011" s="112">
        <f t="shared" si="186"/>
        <v>0</v>
      </c>
      <c r="F1011" s="232"/>
      <c r="G1011" s="232"/>
      <c r="H1011" s="52" t="e">
        <f t="shared" si="185"/>
        <v>#DIV/0!</v>
      </c>
    </row>
    <row r="1012" spans="1:8" ht="16.5" customHeight="1" hidden="1">
      <c r="A1012" s="111" t="s">
        <v>332</v>
      </c>
      <c r="B1012" s="112">
        <f t="shared" si="184"/>
        <v>0</v>
      </c>
      <c r="C1012" s="110"/>
      <c r="D1012" s="110"/>
      <c r="E1012" s="112">
        <f t="shared" si="186"/>
        <v>0</v>
      </c>
      <c r="F1012" s="110"/>
      <c r="G1012" s="110"/>
      <c r="H1012" s="52" t="e">
        <f t="shared" si="185"/>
        <v>#DIV/0!</v>
      </c>
    </row>
    <row r="1013" spans="1:8" ht="16.5" customHeight="1" hidden="1">
      <c r="A1013" s="111" t="s">
        <v>333</v>
      </c>
      <c r="B1013" s="112">
        <f t="shared" si="184"/>
        <v>0</v>
      </c>
      <c r="C1013" s="112"/>
      <c r="D1013" s="112"/>
      <c r="E1013" s="112">
        <f t="shared" si="186"/>
        <v>0</v>
      </c>
      <c r="F1013" s="112"/>
      <c r="G1013" s="112"/>
      <c r="H1013" s="52" t="e">
        <f t="shared" si="185"/>
        <v>#DIV/0!</v>
      </c>
    </row>
    <row r="1014" spans="1:8" ht="16.5" customHeight="1" hidden="1">
      <c r="A1014" s="111" t="s">
        <v>334</v>
      </c>
      <c r="B1014" s="112">
        <f t="shared" si="184"/>
        <v>0</v>
      </c>
      <c r="C1014" s="232"/>
      <c r="D1014" s="232"/>
      <c r="E1014" s="112">
        <f t="shared" si="186"/>
        <v>0</v>
      </c>
      <c r="F1014" s="232"/>
      <c r="G1014" s="232"/>
      <c r="H1014" s="52" t="e">
        <f t="shared" si="185"/>
        <v>#DIV/0!</v>
      </c>
    </row>
    <row r="1015" spans="1:8" ht="16.5" customHeight="1">
      <c r="A1015" s="261" t="s">
        <v>677</v>
      </c>
      <c r="B1015" s="112">
        <f>B1017</f>
        <v>350</v>
      </c>
      <c r="C1015" s="112">
        <f>C1017</f>
        <v>0</v>
      </c>
      <c r="D1015" s="112">
        <f>D1017</f>
        <v>350</v>
      </c>
      <c r="E1015" s="112">
        <f t="shared" si="186"/>
        <v>89</v>
      </c>
      <c r="F1015" s="112">
        <f>F1017</f>
        <v>0</v>
      </c>
      <c r="G1015" s="112">
        <f>G1017+G1016</f>
        <v>89</v>
      </c>
      <c r="H1015" s="52"/>
    </row>
    <row r="1016" spans="1:8" ht="16.5" customHeight="1">
      <c r="A1016" s="261" t="s">
        <v>1464</v>
      </c>
      <c r="B1016" s="112"/>
      <c r="C1016" s="112"/>
      <c r="D1016" s="112"/>
      <c r="E1016" s="112">
        <v>89</v>
      </c>
      <c r="F1016" s="112"/>
      <c r="G1016" s="112">
        <v>89</v>
      </c>
      <c r="H1016" s="52"/>
    </row>
    <row r="1017" spans="1:8" ht="16.5" customHeight="1">
      <c r="A1017" s="111" t="s">
        <v>678</v>
      </c>
      <c r="B1017" s="112">
        <f>C1017+D1017</f>
        <v>350</v>
      </c>
      <c r="C1017" s="232"/>
      <c r="D1017" s="232">
        <v>350</v>
      </c>
      <c r="E1017" s="112">
        <f>F1017+G1017</f>
        <v>0</v>
      </c>
      <c r="F1017" s="232"/>
      <c r="G1017" s="232"/>
      <c r="H1017" s="52"/>
    </row>
    <row r="1018" spans="1:8" ht="16.5" customHeight="1">
      <c r="A1018" s="111" t="s">
        <v>679</v>
      </c>
      <c r="B1018" s="112">
        <f aca="true" t="shared" si="187" ref="B1018:G1018">B1019</f>
        <v>1507</v>
      </c>
      <c r="C1018" s="112">
        <f t="shared" si="187"/>
        <v>0</v>
      </c>
      <c r="D1018" s="112">
        <f t="shared" si="187"/>
        <v>1507</v>
      </c>
      <c r="E1018" s="112">
        <f t="shared" si="187"/>
        <v>0</v>
      </c>
      <c r="F1018" s="112">
        <f t="shared" si="187"/>
        <v>0</v>
      </c>
      <c r="G1018" s="112">
        <f t="shared" si="187"/>
        <v>0</v>
      </c>
      <c r="H1018" s="52"/>
    </row>
    <row r="1019" spans="1:8" ht="16.5" customHeight="1">
      <c r="A1019" s="111" t="s">
        <v>680</v>
      </c>
      <c r="B1019" s="112">
        <f>C1019+D1019</f>
        <v>1507</v>
      </c>
      <c r="C1019" s="232"/>
      <c r="D1019" s="232">
        <v>1507</v>
      </c>
      <c r="E1019" s="112">
        <f>F1019+G1019</f>
        <v>0</v>
      </c>
      <c r="F1019" s="232"/>
      <c r="G1019" s="232"/>
      <c r="H1019" s="52"/>
    </row>
    <row r="1020" spans="1:8" ht="19.5" customHeight="1">
      <c r="A1020" s="109" t="s">
        <v>573</v>
      </c>
      <c r="B1020" s="110">
        <f aca="true" t="shared" si="188" ref="B1020:G1020">SUM(B1021,B1031,B1047,B1052,B1069,B1075,B1082)</f>
        <v>945</v>
      </c>
      <c r="C1020" s="110">
        <f t="shared" si="188"/>
        <v>945</v>
      </c>
      <c r="D1020" s="110">
        <f t="shared" si="188"/>
        <v>0</v>
      </c>
      <c r="E1020" s="110">
        <f t="shared" si="188"/>
        <v>1001</v>
      </c>
      <c r="F1020" s="110">
        <f t="shared" si="188"/>
        <v>821</v>
      </c>
      <c r="G1020" s="110">
        <f t="shared" si="188"/>
        <v>180</v>
      </c>
      <c r="H1020" s="52">
        <f t="shared" si="185"/>
        <v>5.925925925925938</v>
      </c>
    </row>
    <row r="1021" spans="1:8" ht="16.5" customHeight="1" hidden="1">
      <c r="A1021" s="111" t="s">
        <v>335</v>
      </c>
      <c r="B1021" s="112">
        <f aca="true" t="shared" si="189" ref="B1021:B1051">C1021+D1021</f>
        <v>0</v>
      </c>
      <c r="C1021" s="233"/>
      <c r="D1021" s="233"/>
      <c r="E1021" s="112">
        <f aca="true" t="shared" si="190" ref="E1021:E1071">F1021+G1021</f>
        <v>0</v>
      </c>
      <c r="F1021" s="233"/>
      <c r="G1021" s="233"/>
      <c r="H1021" s="52" t="e">
        <f t="shared" si="185"/>
        <v>#DIV/0!</v>
      </c>
    </row>
    <row r="1022" spans="1:8" ht="16.5" customHeight="1" hidden="1">
      <c r="A1022" s="111" t="s">
        <v>801</v>
      </c>
      <c r="B1022" s="112">
        <f t="shared" si="189"/>
        <v>0</v>
      </c>
      <c r="C1022" s="232"/>
      <c r="D1022" s="232"/>
      <c r="E1022" s="112">
        <f t="shared" si="190"/>
        <v>0</v>
      </c>
      <c r="F1022" s="232"/>
      <c r="G1022" s="232"/>
      <c r="H1022" s="52" t="e">
        <f t="shared" si="185"/>
        <v>#DIV/0!</v>
      </c>
    </row>
    <row r="1023" spans="1:8" ht="16.5" customHeight="1" hidden="1">
      <c r="A1023" s="111" t="s">
        <v>802</v>
      </c>
      <c r="B1023" s="112">
        <f t="shared" si="189"/>
        <v>0</v>
      </c>
      <c r="C1023" s="232"/>
      <c r="D1023" s="232"/>
      <c r="E1023" s="112">
        <f t="shared" si="190"/>
        <v>0</v>
      </c>
      <c r="F1023" s="232"/>
      <c r="G1023" s="232"/>
      <c r="H1023" s="52" t="e">
        <f t="shared" si="185"/>
        <v>#DIV/0!</v>
      </c>
    </row>
    <row r="1024" spans="1:8" ht="16.5" customHeight="1" hidden="1">
      <c r="A1024" s="111" t="s">
        <v>803</v>
      </c>
      <c r="B1024" s="112">
        <f t="shared" si="189"/>
        <v>0</v>
      </c>
      <c r="C1024" s="232"/>
      <c r="D1024" s="232"/>
      <c r="E1024" s="112">
        <f t="shared" si="190"/>
        <v>0</v>
      </c>
      <c r="F1024" s="232"/>
      <c r="G1024" s="232"/>
      <c r="H1024" s="52" t="e">
        <f t="shared" si="185"/>
        <v>#DIV/0!</v>
      </c>
    </row>
    <row r="1025" spans="1:8" ht="16.5" customHeight="1" hidden="1">
      <c r="A1025" s="111" t="s">
        <v>336</v>
      </c>
      <c r="B1025" s="112">
        <f t="shared" si="189"/>
        <v>0</v>
      </c>
      <c r="C1025" s="232"/>
      <c r="D1025" s="232"/>
      <c r="E1025" s="112">
        <f t="shared" si="190"/>
        <v>0</v>
      </c>
      <c r="F1025" s="232"/>
      <c r="G1025" s="232"/>
      <c r="H1025" s="52" t="e">
        <f t="shared" si="185"/>
        <v>#DIV/0!</v>
      </c>
    </row>
    <row r="1026" spans="1:8" ht="16.5" customHeight="1" hidden="1">
      <c r="A1026" s="111" t="s">
        <v>337</v>
      </c>
      <c r="B1026" s="112">
        <f t="shared" si="189"/>
        <v>0</v>
      </c>
      <c r="C1026" s="232"/>
      <c r="D1026" s="232"/>
      <c r="E1026" s="112">
        <f t="shared" si="190"/>
        <v>0</v>
      </c>
      <c r="F1026" s="232"/>
      <c r="G1026" s="232"/>
      <c r="H1026" s="52" t="e">
        <f t="shared" si="185"/>
        <v>#DIV/0!</v>
      </c>
    </row>
    <row r="1027" spans="1:8" ht="16.5" customHeight="1" hidden="1">
      <c r="A1027" s="111" t="s">
        <v>338</v>
      </c>
      <c r="B1027" s="112">
        <f t="shared" si="189"/>
        <v>0</v>
      </c>
      <c r="C1027" s="232"/>
      <c r="D1027" s="232"/>
      <c r="E1027" s="112">
        <f t="shared" si="190"/>
        <v>0</v>
      </c>
      <c r="F1027" s="232"/>
      <c r="G1027" s="232"/>
      <c r="H1027" s="52" t="e">
        <f t="shared" si="185"/>
        <v>#DIV/0!</v>
      </c>
    </row>
    <row r="1028" spans="1:8" ht="16.5" customHeight="1" hidden="1">
      <c r="A1028" s="111" t="s">
        <v>339</v>
      </c>
      <c r="B1028" s="112">
        <f t="shared" si="189"/>
        <v>0</v>
      </c>
      <c r="C1028" s="232"/>
      <c r="D1028" s="232"/>
      <c r="E1028" s="112">
        <f t="shared" si="190"/>
        <v>0</v>
      </c>
      <c r="F1028" s="232"/>
      <c r="G1028" s="232"/>
      <c r="H1028" s="52" t="e">
        <f t="shared" si="185"/>
        <v>#DIV/0!</v>
      </c>
    </row>
    <row r="1029" spans="1:8" ht="16.5" customHeight="1" hidden="1">
      <c r="A1029" s="111" t="s">
        <v>340</v>
      </c>
      <c r="B1029" s="112">
        <f t="shared" si="189"/>
        <v>0</v>
      </c>
      <c r="C1029" s="232"/>
      <c r="D1029" s="232"/>
      <c r="E1029" s="112">
        <f t="shared" si="190"/>
        <v>0</v>
      </c>
      <c r="F1029" s="232"/>
      <c r="G1029" s="232"/>
      <c r="H1029" s="52" t="e">
        <f t="shared" si="185"/>
        <v>#DIV/0!</v>
      </c>
    </row>
    <row r="1030" spans="1:8" ht="16.5" customHeight="1" hidden="1">
      <c r="A1030" s="111" t="s">
        <v>341</v>
      </c>
      <c r="B1030" s="112">
        <f t="shared" si="189"/>
        <v>0</v>
      </c>
      <c r="C1030" s="232"/>
      <c r="D1030" s="232"/>
      <c r="E1030" s="112">
        <f t="shared" si="190"/>
        <v>0</v>
      </c>
      <c r="F1030" s="232"/>
      <c r="G1030" s="232"/>
      <c r="H1030" s="52" t="e">
        <f t="shared" si="185"/>
        <v>#DIV/0!</v>
      </c>
    </row>
    <row r="1031" spans="1:8" ht="16.5" customHeight="1" hidden="1">
      <c r="A1031" s="111" t="s">
        <v>342</v>
      </c>
      <c r="B1031" s="112">
        <f t="shared" si="189"/>
        <v>0</v>
      </c>
      <c r="C1031" s="233"/>
      <c r="D1031" s="233"/>
      <c r="E1031" s="112">
        <f t="shared" si="190"/>
        <v>0</v>
      </c>
      <c r="F1031" s="233"/>
      <c r="G1031" s="233"/>
      <c r="H1031" s="52" t="e">
        <f t="shared" si="185"/>
        <v>#DIV/0!</v>
      </c>
    </row>
    <row r="1032" spans="1:8" ht="16.5" customHeight="1" hidden="1">
      <c r="A1032" s="111" t="s">
        <v>801</v>
      </c>
      <c r="B1032" s="112">
        <f t="shared" si="189"/>
        <v>0</v>
      </c>
      <c r="C1032" s="232"/>
      <c r="D1032" s="232"/>
      <c r="E1032" s="112">
        <f t="shared" si="190"/>
        <v>0</v>
      </c>
      <c r="F1032" s="232"/>
      <c r="G1032" s="232"/>
      <c r="H1032" s="52" t="e">
        <f t="shared" si="185"/>
        <v>#DIV/0!</v>
      </c>
    </row>
    <row r="1033" spans="1:8" ht="16.5" customHeight="1" hidden="1">
      <c r="A1033" s="111" t="s">
        <v>802</v>
      </c>
      <c r="B1033" s="112">
        <f t="shared" si="189"/>
        <v>0</v>
      </c>
      <c r="C1033" s="232"/>
      <c r="D1033" s="232"/>
      <c r="E1033" s="112">
        <f t="shared" si="190"/>
        <v>0</v>
      </c>
      <c r="F1033" s="232"/>
      <c r="G1033" s="232"/>
      <c r="H1033" s="52" t="e">
        <f t="shared" si="185"/>
        <v>#DIV/0!</v>
      </c>
    </row>
    <row r="1034" spans="1:8" ht="16.5" customHeight="1" hidden="1">
      <c r="A1034" s="111" t="s">
        <v>803</v>
      </c>
      <c r="B1034" s="112">
        <f t="shared" si="189"/>
        <v>0</v>
      </c>
      <c r="C1034" s="232"/>
      <c r="D1034" s="232"/>
      <c r="E1034" s="112">
        <f t="shared" si="190"/>
        <v>0</v>
      </c>
      <c r="F1034" s="232"/>
      <c r="G1034" s="232"/>
      <c r="H1034" s="52" t="e">
        <f t="shared" si="185"/>
        <v>#DIV/0!</v>
      </c>
    </row>
    <row r="1035" spans="1:8" ht="16.5" customHeight="1" hidden="1">
      <c r="A1035" s="111" t="s">
        <v>343</v>
      </c>
      <c r="B1035" s="112">
        <f t="shared" si="189"/>
        <v>0</v>
      </c>
      <c r="C1035" s="232"/>
      <c r="D1035" s="232"/>
      <c r="E1035" s="112">
        <f t="shared" si="190"/>
        <v>0</v>
      </c>
      <c r="F1035" s="232"/>
      <c r="G1035" s="232"/>
      <c r="H1035" s="52" t="e">
        <f t="shared" si="185"/>
        <v>#DIV/0!</v>
      </c>
    </row>
    <row r="1036" spans="1:8" ht="16.5" customHeight="1" hidden="1">
      <c r="A1036" s="111" t="s">
        <v>344</v>
      </c>
      <c r="B1036" s="112">
        <f t="shared" si="189"/>
        <v>0</v>
      </c>
      <c r="C1036" s="232"/>
      <c r="D1036" s="232"/>
      <c r="E1036" s="112">
        <f t="shared" si="190"/>
        <v>0</v>
      </c>
      <c r="F1036" s="232"/>
      <c r="G1036" s="232"/>
      <c r="H1036" s="52" t="e">
        <f t="shared" si="185"/>
        <v>#DIV/0!</v>
      </c>
    </row>
    <row r="1037" spans="1:8" ht="16.5" customHeight="1" hidden="1">
      <c r="A1037" s="111" t="s">
        <v>345</v>
      </c>
      <c r="B1037" s="112">
        <f t="shared" si="189"/>
        <v>0</v>
      </c>
      <c r="C1037" s="232"/>
      <c r="D1037" s="232"/>
      <c r="E1037" s="112">
        <f t="shared" si="190"/>
        <v>0</v>
      </c>
      <c r="F1037" s="232"/>
      <c r="G1037" s="232"/>
      <c r="H1037" s="52" t="e">
        <f t="shared" si="185"/>
        <v>#DIV/0!</v>
      </c>
    </row>
    <row r="1038" spans="1:8" ht="16.5" customHeight="1" hidden="1">
      <c r="A1038" s="111" t="s">
        <v>346</v>
      </c>
      <c r="B1038" s="112">
        <f t="shared" si="189"/>
        <v>0</v>
      </c>
      <c r="C1038" s="232"/>
      <c r="D1038" s="232"/>
      <c r="E1038" s="112">
        <f t="shared" si="190"/>
        <v>0</v>
      </c>
      <c r="F1038" s="232"/>
      <c r="G1038" s="232"/>
      <c r="H1038" s="52" t="e">
        <f t="shared" si="185"/>
        <v>#DIV/0!</v>
      </c>
    </row>
    <row r="1039" spans="1:8" ht="16.5" customHeight="1" hidden="1">
      <c r="A1039" s="111" t="s">
        <v>347</v>
      </c>
      <c r="B1039" s="112">
        <f t="shared" si="189"/>
        <v>0</v>
      </c>
      <c r="C1039" s="232"/>
      <c r="D1039" s="232"/>
      <c r="E1039" s="112">
        <f t="shared" si="190"/>
        <v>0</v>
      </c>
      <c r="F1039" s="232"/>
      <c r="G1039" s="232"/>
      <c r="H1039" s="52" t="e">
        <f t="shared" si="185"/>
        <v>#DIV/0!</v>
      </c>
    </row>
    <row r="1040" spans="1:8" ht="16.5" customHeight="1" hidden="1">
      <c r="A1040" s="111" t="s">
        <v>348</v>
      </c>
      <c r="B1040" s="112">
        <f t="shared" si="189"/>
        <v>0</v>
      </c>
      <c r="C1040" s="232"/>
      <c r="D1040" s="232"/>
      <c r="E1040" s="112">
        <f t="shared" si="190"/>
        <v>0</v>
      </c>
      <c r="F1040" s="232"/>
      <c r="G1040" s="232"/>
      <c r="H1040" s="52" t="e">
        <f t="shared" si="185"/>
        <v>#DIV/0!</v>
      </c>
    </row>
    <row r="1041" spans="1:8" ht="16.5" customHeight="1" hidden="1">
      <c r="A1041" s="111" t="s">
        <v>349</v>
      </c>
      <c r="B1041" s="112">
        <f t="shared" si="189"/>
        <v>0</v>
      </c>
      <c r="C1041" s="232"/>
      <c r="D1041" s="232"/>
      <c r="E1041" s="112">
        <f t="shared" si="190"/>
        <v>0</v>
      </c>
      <c r="F1041" s="232"/>
      <c r="G1041" s="232"/>
      <c r="H1041" s="52" t="e">
        <f t="shared" si="185"/>
        <v>#DIV/0!</v>
      </c>
    </row>
    <row r="1042" spans="1:8" ht="16.5" customHeight="1" hidden="1">
      <c r="A1042" s="111" t="s">
        <v>350</v>
      </c>
      <c r="B1042" s="112">
        <f t="shared" si="189"/>
        <v>0</v>
      </c>
      <c r="C1042" s="232"/>
      <c r="D1042" s="232"/>
      <c r="E1042" s="112">
        <f t="shared" si="190"/>
        <v>0</v>
      </c>
      <c r="F1042" s="232"/>
      <c r="G1042" s="232"/>
      <c r="H1042" s="52" t="e">
        <f t="shared" si="185"/>
        <v>#DIV/0!</v>
      </c>
    </row>
    <row r="1043" spans="1:8" ht="16.5" customHeight="1" hidden="1">
      <c r="A1043" s="111" t="s">
        <v>351</v>
      </c>
      <c r="B1043" s="112">
        <f t="shared" si="189"/>
        <v>0</v>
      </c>
      <c r="C1043" s="232"/>
      <c r="D1043" s="232"/>
      <c r="E1043" s="112">
        <f t="shared" si="190"/>
        <v>0</v>
      </c>
      <c r="F1043" s="232"/>
      <c r="G1043" s="232"/>
      <c r="H1043" s="52" t="e">
        <f t="shared" si="185"/>
        <v>#DIV/0!</v>
      </c>
    </row>
    <row r="1044" spans="1:8" ht="16.5" customHeight="1" hidden="1">
      <c r="A1044" s="111" t="s">
        <v>352</v>
      </c>
      <c r="B1044" s="112">
        <f t="shared" si="189"/>
        <v>0</v>
      </c>
      <c r="C1044" s="232"/>
      <c r="D1044" s="232"/>
      <c r="E1044" s="112">
        <f t="shared" si="190"/>
        <v>0</v>
      </c>
      <c r="F1044" s="232"/>
      <c r="G1044" s="232"/>
      <c r="H1044" s="52" t="e">
        <f t="shared" si="185"/>
        <v>#DIV/0!</v>
      </c>
    </row>
    <row r="1045" spans="1:8" ht="16.5" customHeight="1" hidden="1">
      <c r="A1045" s="111" t="s">
        <v>353</v>
      </c>
      <c r="B1045" s="112">
        <f t="shared" si="189"/>
        <v>0</v>
      </c>
      <c r="C1045" s="232"/>
      <c r="D1045" s="232"/>
      <c r="E1045" s="112">
        <f t="shared" si="190"/>
        <v>0</v>
      </c>
      <c r="F1045" s="232"/>
      <c r="G1045" s="232"/>
      <c r="H1045" s="52" t="e">
        <f t="shared" si="185"/>
        <v>#DIV/0!</v>
      </c>
    </row>
    <row r="1046" spans="1:8" ht="16.5" customHeight="1" hidden="1">
      <c r="A1046" s="111" t="s">
        <v>354</v>
      </c>
      <c r="B1046" s="112">
        <f t="shared" si="189"/>
        <v>0</v>
      </c>
      <c r="C1046" s="232"/>
      <c r="D1046" s="232"/>
      <c r="E1046" s="112">
        <f t="shared" si="190"/>
        <v>0</v>
      </c>
      <c r="F1046" s="232"/>
      <c r="G1046" s="232"/>
      <c r="H1046" s="52" t="e">
        <f t="shared" si="185"/>
        <v>#DIV/0!</v>
      </c>
    </row>
    <row r="1047" spans="1:8" ht="16.5" customHeight="1" hidden="1">
      <c r="A1047" s="111" t="s">
        <v>355</v>
      </c>
      <c r="B1047" s="112">
        <f t="shared" si="189"/>
        <v>0</v>
      </c>
      <c r="C1047" s="233"/>
      <c r="D1047" s="233"/>
      <c r="E1047" s="112">
        <f t="shared" si="190"/>
        <v>0</v>
      </c>
      <c r="F1047" s="233"/>
      <c r="G1047" s="233"/>
      <c r="H1047" s="52" t="e">
        <f t="shared" si="185"/>
        <v>#DIV/0!</v>
      </c>
    </row>
    <row r="1048" spans="1:8" ht="16.5" customHeight="1" hidden="1">
      <c r="A1048" s="111" t="s">
        <v>801</v>
      </c>
      <c r="B1048" s="112">
        <f t="shared" si="189"/>
        <v>0</v>
      </c>
      <c r="C1048" s="232"/>
      <c r="D1048" s="232"/>
      <c r="E1048" s="112">
        <f t="shared" si="190"/>
        <v>0</v>
      </c>
      <c r="F1048" s="232"/>
      <c r="G1048" s="232"/>
      <c r="H1048" s="52" t="e">
        <f t="shared" si="185"/>
        <v>#DIV/0!</v>
      </c>
    </row>
    <row r="1049" spans="1:8" ht="16.5" customHeight="1" hidden="1">
      <c r="A1049" s="111" t="s">
        <v>802</v>
      </c>
      <c r="B1049" s="112">
        <f t="shared" si="189"/>
        <v>0</v>
      </c>
      <c r="C1049" s="232"/>
      <c r="D1049" s="232"/>
      <c r="E1049" s="112">
        <f t="shared" si="190"/>
        <v>0</v>
      </c>
      <c r="F1049" s="232"/>
      <c r="G1049" s="232"/>
      <c r="H1049" s="52" t="e">
        <f t="shared" si="185"/>
        <v>#DIV/0!</v>
      </c>
    </row>
    <row r="1050" spans="1:8" ht="16.5" customHeight="1" hidden="1">
      <c r="A1050" s="111" t="s">
        <v>803</v>
      </c>
      <c r="B1050" s="112">
        <f t="shared" si="189"/>
        <v>0</v>
      </c>
      <c r="C1050" s="232"/>
      <c r="D1050" s="232"/>
      <c r="E1050" s="112">
        <f t="shared" si="190"/>
        <v>0</v>
      </c>
      <c r="F1050" s="232"/>
      <c r="G1050" s="232"/>
      <c r="H1050" s="52" t="e">
        <f t="shared" si="185"/>
        <v>#DIV/0!</v>
      </c>
    </row>
    <row r="1051" spans="1:8" ht="16.5" customHeight="1" hidden="1">
      <c r="A1051" s="111" t="s">
        <v>356</v>
      </c>
      <c r="B1051" s="112">
        <f t="shared" si="189"/>
        <v>0</v>
      </c>
      <c r="C1051" s="232"/>
      <c r="D1051" s="232"/>
      <c r="E1051" s="112">
        <f t="shared" si="190"/>
        <v>0</v>
      </c>
      <c r="F1051" s="232"/>
      <c r="G1051" s="232"/>
      <c r="H1051" s="52" t="e">
        <f t="shared" si="185"/>
        <v>#DIV/0!</v>
      </c>
    </row>
    <row r="1052" spans="1:8" ht="19.5" customHeight="1">
      <c r="A1052" s="111" t="s">
        <v>357</v>
      </c>
      <c r="B1052" s="233">
        <f aca="true" t="shared" si="191" ref="B1052:G1052">SUM(B1053:B1066)</f>
        <v>275</v>
      </c>
      <c r="C1052" s="233">
        <f t="shared" si="191"/>
        <v>275</v>
      </c>
      <c r="D1052" s="233">
        <f t="shared" si="191"/>
        <v>0</v>
      </c>
      <c r="E1052" s="233">
        <f t="shared" si="191"/>
        <v>508</v>
      </c>
      <c r="F1052" s="233">
        <f t="shared" si="191"/>
        <v>378</v>
      </c>
      <c r="G1052" s="233">
        <f t="shared" si="191"/>
        <v>130</v>
      </c>
      <c r="H1052" s="52">
        <f t="shared" si="185"/>
        <v>84.72727272727272</v>
      </c>
    </row>
    <row r="1053" spans="1:8" ht="16.5" customHeight="1" hidden="1">
      <c r="A1053" s="111" t="s">
        <v>801</v>
      </c>
      <c r="B1053" s="112">
        <f aca="true" t="shared" si="192" ref="B1053:B1066">C1053+D1053</f>
        <v>0</v>
      </c>
      <c r="C1053" s="232"/>
      <c r="D1053" s="232"/>
      <c r="E1053" s="112">
        <f t="shared" si="190"/>
        <v>0</v>
      </c>
      <c r="F1053" s="232"/>
      <c r="G1053" s="232"/>
      <c r="H1053" s="52" t="e">
        <f t="shared" si="185"/>
        <v>#DIV/0!</v>
      </c>
    </row>
    <row r="1054" spans="1:8" ht="16.5" customHeight="1" hidden="1">
      <c r="A1054" s="111" t="s">
        <v>802</v>
      </c>
      <c r="B1054" s="112">
        <f t="shared" si="192"/>
        <v>0</v>
      </c>
      <c r="C1054" s="232"/>
      <c r="D1054" s="232"/>
      <c r="E1054" s="112">
        <f t="shared" si="190"/>
        <v>0</v>
      </c>
      <c r="F1054" s="232"/>
      <c r="G1054" s="232"/>
      <c r="H1054" s="52" t="e">
        <f t="shared" si="185"/>
        <v>#DIV/0!</v>
      </c>
    </row>
    <row r="1055" spans="1:8" ht="16.5" customHeight="1" hidden="1">
      <c r="A1055" s="111" t="s">
        <v>803</v>
      </c>
      <c r="B1055" s="112">
        <f t="shared" si="192"/>
        <v>0</v>
      </c>
      <c r="C1055" s="232"/>
      <c r="D1055" s="232"/>
      <c r="E1055" s="112">
        <f t="shared" si="190"/>
        <v>0</v>
      </c>
      <c r="F1055" s="232"/>
      <c r="G1055" s="232"/>
      <c r="H1055" s="52" t="e">
        <f t="shared" si="185"/>
        <v>#DIV/0!</v>
      </c>
    </row>
    <row r="1056" spans="1:8" ht="16.5" customHeight="1" hidden="1">
      <c r="A1056" s="111" t="s">
        <v>358</v>
      </c>
      <c r="B1056" s="112">
        <f t="shared" si="192"/>
        <v>0</v>
      </c>
      <c r="C1056" s="232"/>
      <c r="D1056" s="232"/>
      <c r="E1056" s="112">
        <f t="shared" si="190"/>
        <v>0</v>
      </c>
      <c r="F1056" s="232"/>
      <c r="G1056" s="232"/>
      <c r="H1056" s="52" t="e">
        <f t="shared" si="185"/>
        <v>#DIV/0!</v>
      </c>
    </row>
    <row r="1057" spans="1:8" ht="16.5" customHeight="1" hidden="1">
      <c r="A1057" s="111" t="s">
        <v>359</v>
      </c>
      <c r="B1057" s="112">
        <f t="shared" si="192"/>
        <v>0</v>
      </c>
      <c r="C1057" s="232"/>
      <c r="D1057" s="232"/>
      <c r="E1057" s="112">
        <f t="shared" si="190"/>
        <v>0</v>
      </c>
      <c r="F1057" s="232"/>
      <c r="G1057" s="232"/>
      <c r="H1057" s="52" t="e">
        <f t="shared" si="185"/>
        <v>#DIV/0!</v>
      </c>
    </row>
    <row r="1058" spans="1:8" ht="16.5" customHeight="1" hidden="1">
      <c r="A1058" s="111" t="s">
        <v>360</v>
      </c>
      <c r="B1058" s="112">
        <f t="shared" si="192"/>
        <v>0</v>
      </c>
      <c r="C1058" s="232"/>
      <c r="D1058" s="232"/>
      <c r="E1058" s="112">
        <f t="shared" si="190"/>
        <v>0</v>
      </c>
      <c r="F1058" s="232"/>
      <c r="G1058" s="232"/>
      <c r="H1058" s="52" t="e">
        <f t="shared" si="185"/>
        <v>#DIV/0!</v>
      </c>
    </row>
    <row r="1059" spans="1:8" ht="16.5" customHeight="1" hidden="1">
      <c r="A1059" s="111" t="s">
        <v>361</v>
      </c>
      <c r="B1059" s="112">
        <f t="shared" si="192"/>
        <v>0</v>
      </c>
      <c r="C1059" s="232"/>
      <c r="D1059" s="232"/>
      <c r="E1059" s="112">
        <f t="shared" si="190"/>
        <v>0</v>
      </c>
      <c r="F1059" s="232"/>
      <c r="G1059" s="232"/>
      <c r="H1059" s="52" t="e">
        <f t="shared" si="185"/>
        <v>#DIV/0!</v>
      </c>
    </row>
    <row r="1060" spans="1:8" ht="16.5" customHeight="1" hidden="1">
      <c r="A1060" s="111" t="s">
        <v>362</v>
      </c>
      <c r="B1060" s="112">
        <f t="shared" si="192"/>
        <v>0</v>
      </c>
      <c r="C1060" s="232"/>
      <c r="D1060" s="232"/>
      <c r="E1060" s="112">
        <f t="shared" si="190"/>
        <v>0</v>
      </c>
      <c r="F1060" s="232"/>
      <c r="G1060" s="232"/>
      <c r="H1060" s="52" t="e">
        <f t="shared" si="185"/>
        <v>#DIV/0!</v>
      </c>
    </row>
    <row r="1061" spans="1:8" ht="19.5" customHeight="1">
      <c r="A1061" s="111" t="s">
        <v>413</v>
      </c>
      <c r="B1061" s="112">
        <f t="shared" si="192"/>
        <v>275</v>
      </c>
      <c r="C1061" s="232">
        <v>275</v>
      </c>
      <c r="D1061" s="232"/>
      <c r="E1061" s="112">
        <f t="shared" si="190"/>
        <v>508</v>
      </c>
      <c r="F1061" s="232">
        <v>378</v>
      </c>
      <c r="G1061" s="232">
        <v>130</v>
      </c>
      <c r="H1061" s="52">
        <f t="shared" si="185"/>
        <v>84.72727272727272</v>
      </c>
    </row>
    <row r="1062" spans="1:8" ht="16.5" customHeight="1" hidden="1">
      <c r="A1062" s="111" t="s">
        <v>414</v>
      </c>
      <c r="B1062" s="112">
        <f t="shared" si="192"/>
        <v>0</v>
      </c>
      <c r="C1062" s="232"/>
      <c r="D1062" s="232"/>
      <c r="E1062" s="112">
        <f t="shared" si="190"/>
        <v>0</v>
      </c>
      <c r="F1062" s="232"/>
      <c r="G1062" s="232"/>
      <c r="H1062" s="52" t="e">
        <f t="shared" si="185"/>
        <v>#DIV/0!</v>
      </c>
    </row>
    <row r="1063" spans="1:8" ht="16.5" customHeight="1" hidden="1">
      <c r="A1063" s="111" t="s">
        <v>324</v>
      </c>
      <c r="B1063" s="112">
        <f t="shared" si="192"/>
        <v>0</v>
      </c>
      <c r="C1063" s="232"/>
      <c r="D1063" s="232"/>
      <c r="E1063" s="112">
        <f t="shared" si="190"/>
        <v>0</v>
      </c>
      <c r="F1063" s="232"/>
      <c r="G1063" s="232"/>
      <c r="H1063" s="52" t="e">
        <f t="shared" si="185"/>
        <v>#DIV/0!</v>
      </c>
    </row>
    <row r="1064" spans="1:8" ht="16.5" customHeight="1" hidden="1">
      <c r="A1064" s="111" t="s">
        <v>415</v>
      </c>
      <c r="B1064" s="112">
        <f t="shared" si="192"/>
        <v>0</v>
      </c>
      <c r="C1064" s="232"/>
      <c r="D1064" s="232"/>
      <c r="E1064" s="112">
        <f t="shared" si="190"/>
        <v>0</v>
      </c>
      <c r="F1064" s="232"/>
      <c r="G1064" s="232"/>
      <c r="H1064" s="52" t="e">
        <f t="shared" si="185"/>
        <v>#DIV/0!</v>
      </c>
    </row>
    <row r="1065" spans="1:8" ht="16.5" customHeight="1" hidden="1">
      <c r="A1065" s="111" t="s">
        <v>416</v>
      </c>
      <c r="B1065" s="112">
        <f t="shared" si="192"/>
        <v>0</v>
      </c>
      <c r="C1065" s="232"/>
      <c r="D1065" s="232"/>
      <c r="E1065" s="112">
        <f t="shared" si="190"/>
        <v>0</v>
      </c>
      <c r="F1065" s="232"/>
      <c r="G1065" s="232"/>
      <c r="H1065" s="52" t="e">
        <f t="shared" si="185"/>
        <v>#DIV/0!</v>
      </c>
    </row>
    <row r="1066" spans="1:8" ht="16.5" customHeight="1" hidden="1">
      <c r="A1066" s="111" t="s">
        <v>417</v>
      </c>
      <c r="B1066" s="112">
        <f t="shared" si="192"/>
        <v>0</v>
      </c>
      <c r="C1066" s="232"/>
      <c r="D1066" s="232"/>
      <c r="E1066" s="112">
        <f t="shared" si="190"/>
        <v>0</v>
      </c>
      <c r="F1066" s="232"/>
      <c r="G1066" s="232"/>
      <c r="H1066" s="52" t="e">
        <f t="shared" si="185"/>
        <v>#DIV/0!</v>
      </c>
    </row>
    <row r="1067" spans="1:8" ht="16.5" customHeight="1" hidden="1">
      <c r="A1067" s="111" t="s">
        <v>418</v>
      </c>
      <c r="B1067" s="112">
        <f aca="true" t="shared" si="193" ref="B1067:B1074">C1067+D1067</f>
        <v>0</v>
      </c>
      <c r="C1067" s="112"/>
      <c r="D1067" s="112"/>
      <c r="E1067" s="112">
        <f t="shared" si="190"/>
        <v>0</v>
      </c>
      <c r="F1067" s="112"/>
      <c r="G1067" s="112"/>
      <c r="H1067" s="52" t="e">
        <f t="shared" si="185"/>
        <v>#DIV/0!</v>
      </c>
    </row>
    <row r="1068" spans="1:8" ht="16.5" customHeight="1" hidden="1">
      <c r="A1068" s="111" t="s">
        <v>419</v>
      </c>
      <c r="B1068" s="112">
        <f t="shared" si="193"/>
        <v>0</v>
      </c>
      <c r="C1068" s="232"/>
      <c r="D1068" s="232"/>
      <c r="E1068" s="112">
        <f t="shared" si="190"/>
        <v>0</v>
      </c>
      <c r="F1068" s="232"/>
      <c r="G1068" s="232"/>
      <c r="H1068" s="52" t="e">
        <f t="shared" si="185"/>
        <v>#DIV/0!</v>
      </c>
    </row>
    <row r="1069" spans="1:8" ht="16.5" customHeight="1" hidden="1">
      <c r="A1069" s="111" t="s">
        <v>420</v>
      </c>
      <c r="B1069" s="112">
        <f t="shared" si="193"/>
        <v>0</v>
      </c>
      <c r="C1069" s="110"/>
      <c r="D1069" s="110"/>
      <c r="E1069" s="112">
        <f t="shared" si="190"/>
        <v>0</v>
      </c>
      <c r="F1069" s="110"/>
      <c r="G1069" s="110"/>
      <c r="H1069" s="52" t="e">
        <f t="shared" si="185"/>
        <v>#DIV/0!</v>
      </c>
    </row>
    <row r="1070" spans="1:8" ht="16.5" customHeight="1" hidden="1">
      <c r="A1070" s="111" t="s">
        <v>801</v>
      </c>
      <c r="B1070" s="112">
        <f t="shared" si="193"/>
        <v>0</v>
      </c>
      <c r="C1070" s="112"/>
      <c r="D1070" s="112"/>
      <c r="E1070" s="112">
        <f t="shared" si="190"/>
        <v>0</v>
      </c>
      <c r="F1070" s="112"/>
      <c r="G1070" s="112"/>
      <c r="H1070" s="52" t="e">
        <f t="shared" si="185"/>
        <v>#DIV/0!</v>
      </c>
    </row>
    <row r="1071" spans="1:8" ht="16.5" customHeight="1" hidden="1">
      <c r="A1071" s="111" t="s">
        <v>802</v>
      </c>
      <c r="B1071" s="112">
        <f t="shared" si="193"/>
        <v>0</v>
      </c>
      <c r="C1071" s="232"/>
      <c r="D1071" s="232"/>
      <c r="E1071" s="112">
        <f t="shared" si="190"/>
        <v>0</v>
      </c>
      <c r="F1071" s="232"/>
      <c r="G1071" s="232"/>
      <c r="H1071" s="52" t="e">
        <f aca="true" t="shared" si="194" ref="H1071:H1126">E1071/B1071*100-100</f>
        <v>#DIV/0!</v>
      </c>
    </row>
    <row r="1072" spans="1:8" ht="16.5" customHeight="1" hidden="1">
      <c r="A1072" s="111" t="s">
        <v>803</v>
      </c>
      <c r="B1072" s="112">
        <f t="shared" si="193"/>
        <v>0</v>
      </c>
      <c r="C1072" s="232"/>
      <c r="D1072" s="232"/>
      <c r="E1072" s="112">
        <f aca="true" t="shared" si="195" ref="E1072:E1128">F1072+G1072</f>
        <v>0</v>
      </c>
      <c r="F1072" s="232"/>
      <c r="G1072" s="232"/>
      <c r="H1072" s="52" t="e">
        <f t="shared" si="194"/>
        <v>#DIV/0!</v>
      </c>
    </row>
    <row r="1073" spans="1:8" ht="16.5" customHeight="1" hidden="1">
      <c r="A1073" s="111" t="s">
        <v>421</v>
      </c>
      <c r="B1073" s="112">
        <f t="shared" si="193"/>
        <v>0</v>
      </c>
      <c r="C1073" s="232"/>
      <c r="D1073" s="232"/>
      <c r="E1073" s="112">
        <f t="shared" si="195"/>
        <v>0</v>
      </c>
      <c r="F1073" s="232"/>
      <c r="G1073" s="232"/>
      <c r="H1073" s="52" t="e">
        <f t="shared" si="194"/>
        <v>#DIV/0!</v>
      </c>
    </row>
    <row r="1074" spans="1:8" ht="16.5" customHeight="1" hidden="1">
      <c r="A1074" s="111" t="s">
        <v>422</v>
      </c>
      <c r="B1074" s="112">
        <f t="shared" si="193"/>
        <v>0</v>
      </c>
      <c r="C1074" s="232"/>
      <c r="D1074" s="232"/>
      <c r="E1074" s="112">
        <f t="shared" si="195"/>
        <v>0</v>
      </c>
      <c r="F1074" s="232"/>
      <c r="G1074" s="232"/>
      <c r="H1074" s="52" t="e">
        <f t="shared" si="194"/>
        <v>#DIV/0!</v>
      </c>
    </row>
    <row r="1075" spans="1:8" ht="19.5" customHeight="1">
      <c r="A1075" s="111" t="s">
        <v>423</v>
      </c>
      <c r="B1075" s="110">
        <f aca="true" t="shared" si="196" ref="B1075:G1075">SUM(B1076:B1081)</f>
        <v>670</v>
      </c>
      <c r="C1075" s="110">
        <f t="shared" si="196"/>
        <v>670</v>
      </c>
      <c r="D1075" s="110">
        <f t="shared" si="196"/>
        <v>0</v>
      </c>
      <c r="E1075" s="110">
        <f t="shared" si="196"/>
        <v>493</v>
      </c>
      <c r="F1075" s="110">
        <f t="shared" si="196"/>
        <v>443</v>
      </c>
      <c r="G1075" s="110">
        <f t="shared" si="196"/>
        <v>50</v>
      </c>
      <c r="H1075" s="52">
        <f t="shared" si="194"/>
        <v>-26.4179104477612</v>
      </c>
    </row>
    <row r="1076" spans="1:8" ht="16.5" customHeight="1" hidden="1">
      <c r="A1076" s="111" t="s">
        <v>801</v>
      </c>
      <c r="B1076" s="112">
        <f aca="true" t="shared" si="197" ref="B1076:B1088">C1076+D1076</f>
        <v>0</v>
      </c>
      <c r="C1076" s="232"/>
      <c r="D1076" s="232"/>
      <c r="E1076" s="112">
        <f t="shared" si="195"/>
        <v>0</v>
      </c>
      <c r="F1076" s="232"/>
      <c r="G1076" s="232"/>
      <c r="H1076" s="52" t="e">
        <f t="shared" si="194"/>
        <v>#DIV/0!</v>
      </c>
    </row>
    <row r="1077" spans="1:8" ht="16.5" customHeight="1" hidden="1">
      <c r="A1077" s="111" t="s">
        <v>802</v>
      </c>
      <c r="B1077" s="112">
        <f t="shared" si="197"/>
        <v>0</v>
      </c>
      <c r="C1077" s="232"/>
      <c r="D1077" s="232"/>
      <c r="E1077" s="112">
        <f t="shared" si="195"/>
        <v>0</v>
      </c>
      <c r="F1077" s="232"/>
      <c r="G1077" s="232"/>
      <c r="H1077" s="52" t="e">
        <f t="shared" si="194"/>
        <v>#DIV/0!</v>
      </c>
    </row>
    <row r="1078" spans="1:8" ht="16.5" customHeight="1" hidden="1">
      <c r="A1078" s="111" t="s">
        <v>803</v>
      </c>
      <c r="B1078" s="112">
        <f t="shared" si="197"/>
        <v>0</v>
      </c>
      <c r="C1078" s="232"/>
      <c r="D1078" s="232"/>
      <c r="E1078" s="112">
        <f t="shared" si="195"/>
        <v>0</v>
      </c>
      <c r="F1078" s="232"/>
      <c r="G1078" s="232"/>
      <c r="H1078" s="52" t="e">
        <f t="shared" si="194"/>
        <v>#DIV/0!</v>
      </c>
    </row>
    <row r="1079" spans="1:8" ht="16.5" customHeight="1" hidden="1">
      <c r="A1079" s="111" t="s">
        <v>424</v>
      </c>
      <c r="B1079" s="112">
        <f t="shared" si="197"/>
        <v>0</v>
      </c>
      <c r="C1079" s="232"/>
      <c r="D1079" s="232"/>
      <c r="E1079" s="112">
        <f t="shared" si="195"/>
        <v>0</v>
      </c>
      <c r="F1079" s="232"/>
      <c r="G1079" s="232"/>
      <c r="H1079" s="52" t="e">
        <f t="shared" si="194"/>
        <v>#DIV/0!</v>
      </c>
    </row>
    <row r="1080" spans="1:8" ht="16.5" customHeight="1" hidden="1">
      <c r="A1080" s="111" t="s">
        <v>425</v>
      </c>
      <c r="B1080" s="112">
        <f t="shared" si="197"/>
        <v>0</v>
      </c>
      <c r="C1080" s="112"/>
      <c r="D1080" s="112"/>
      <c r="E1080" s="112">
        <f t="shared" si="195"/>
        <v>0</v>
      </c>
      <c r="F1080" s="112"/>
      <c r="G1080" s="112"/>
      <c r="H1080" s="52" t="e">
        <f t="shared" si="194"/>
        <v>#DIV/0!</v>
      </c>
    </row>
    <row r="1081" spans="1:8" ht="19.5" customHeight="1">
      <c r="A1081" s="261" t="s">
        <v>1448</v>
      </c>
      <c r="B1081" s="112">
        <f t="shared" si="197"/>
        <v>670</v>
      </c>
      <c r="C1081" s="112">
        <v>670</v>
      </c>
      <c r="D1081" s="112"/>
      <c r="E1081" s="112">
        <f t="shared" si="195"/>
        <v>493</v>
      </c>
      <c r="F1081" s="112">
        <v>443</v>
      </c>
      <c r="G1081" s="112">
        <v>50</v>
      </c>
      <c r="H1081" s="52">
        <f t="shared" si="194"/>
        <v>-26.4179104477612</v>
      </c>
    </row>
    <row r="1082" spans="1:8" ht="16.5" customHeight="1" hidden="1">
      <c r="A1082" s="111" t="s">
        <v>686</v>
      </c>
      <c r="B1082" s="112">
        <f t="shared" si="197"/>
        <v>0</v>
      </c>
      <c r="C1082" s="110"/>
      <c r="D1082" s="110"/>
      <c r="E1082" s="112">
        <f t="shared" si="195"/>
        <v>0</v>
      </c>
      <c r="F1082" s="110"/>
      <c r="G1082" s="110"/>
      <c r="H1082" s="52" t="e">
        <f t="shared" si="194"/>
        <v>#DIV/0!</v>
      </c>
    </row>
    <row r="1083" spans="1:8" ht="16.5" customHeight="1" hidden="1">
      <c r="A1083" s="111" t="s">
        <v>426</v>
      </c>
      <c r="B1083" s="112">
        <f t="shared" si="197"/>
        <v>0</v>
      </c>
      <c r="C1083" s="232"/>
      <c r="D1083" s="232"/>
      <c r="E1083" s="112">
        <f t="shared" si="195"/>
        <v>0</v>
      </c>
      <c r="F1083" s="232"/>
      <c r="G1083" s="232"/>
      <c r="H1083" s="52" t="e">
        <f t="shared" si="194"/>
        <v>#DIV/0!</v>
      </c>
    </row>
    <row r="1084" spans="1:8" ht="16.5" customHeight="1" hidden="1">
      <c r="A1084" s="111" t="s">
        <v>427</v>
      </c>
      <c r="B1084" s="112">
        <f t="shared" si="197"/>
        <v>0</v>
      </c>
      <c r="C1084" s="232"/>
      <c r="D1084" s="232"/>
      <c r="E1084" s="112">
        <f t="shared" si="195"/>
        <v>0</v>
      </c>
      <c r="F1084" s="232"/>
      <c r="G1084" s="232"/>
      <c r="H1084" s="52" t="e">
        <f t="shared" si="194"/>
        <v>#DIV/0!</v>
      </c>
    </row>
    <row r="1085" spans="1:8" ht="16.5" customHeight="1" hidden="1">
      <c r="A1085" s="111" t="s">
        <v>428</v>
      </c>
      <c r="B1085" s="112">
        <f t="shared" si="197"/>
        <v>0</v>
      </c>
      <c r="C1085" s="232"/>
      <c r="D1085" s="232"/>
      <c r="E1085" s="112">
        <f t="shared" si="195"/>
        <v>0</v>
      </c>
      <c r="F1085" s="232"/>
      <c r="G1085" s="232"/>
      <c r="H1085" s="52" t="e">
        <f t="shared" si="194"/>
        <v>#DIV/0!</v>
      </c>
    </row>
    <row r="1086" spans="1:8" ht="16.5" customHeight="1" hidden="1">
      <c r="A1086" s="111" t="s">
        <v>429</v>
      </c>
      <c r="B1086" s="112">
        <f t="shared" si="197"/>
        <v>0</v>
      </c>
      <c r="C1086" s="232"/>
      <c r="D1086" s="232"/>
      <c r="E1086" s="112">
        <f t="shared" si="195"/>
        <v>0</v>
      </c>
      <c r="F1086" s="232"/>
      <c r="G1086" s="232"/>
      <c r="H1086" s="52" t="e">
        <f t="shared" si="194"/>
        <v>#DIV/0!</v>
      </c>
    </row>
    <row r="1087" spans="1:8" ht="16.5" customHeight="1" hidden="1">
      <c r="A1087" s="111" t="s">
        <v>430</v>
      </c>
      <c r="B1087" s="112">
        <f t="shared" si="197"/>
        <v>0</v>
      </c>
      <c r="C1087" s="232"/>
      <c r="D1087" s="232"/>
      <c r="E1087" s="112">
        <f t="shared" si="195"/>
        <v>0</v>
      </c>
      <c r="F1087" s="232"/>
      <c r="G1087" s="232"/>
      <c r="H1087" s="52" t="e">
        <f t="shared" si="194"/>
        <v>#DIV/0!</v>
      </c>
    </row>
    <row r="1088" spans="1:8" ht="16.5" customHeight="1" hidden="1">
      <c r="A1088" s="111" t="s">
        <v>685</v>
      </c>
      <c r="B1088" s="112">
        <f t="shared" si="197"/>
        <v>0</v>
      </c>
      <c r="C1088" s="112"/>
      <c r="D1088" s="112"/>
      <c r="E1088" s="112">
        <f t="shared" si="195"/>
        <v>0</v>
      </c>
      <c r="F1088" s="112"/>
      <c r="G1088" s="112"/>
      <c r="H1088" s="52" t="e">
        <f t="shared" si="194"/>
        <v>#DIV/0!</v>
      </c>
    </row>
    <row r="1089" spans="1:8" ht="19.5" customHeight="1">
      <c r="A1089" s="109" t="s">
        <v>566</v>
      </c>
      <c r="B1089" s="110">
        <f aca="true" t="shared" si="198" ref="B1089:G1089">SUM(B1090,B1100,B1106)</f>
        <v>158</v>
      </c>
      <c r="C1089" s="110">
        <f t="shared" si="198"/>
        <v>158</v>
      </c>
      <c r="D1089" s="110">
        <f t="shared" si="198"/>
        <v>0</v>
      </c>
      <c r="E1089" s="110">
        <f t="shared" si="198"/>
        <v>1834</v>
      </c>
      <c r="F1089" s="110">
        <f t="shared" si="198"/>
        <v>334</v>
      </c>
      <c r="G1089" s="110">
        <f t="shared" si="198"/>
        <v>1500</v>
      </c>
      <c r="H1089" s="52">
        <f t="shared" si="194"/>
        <v>1060.759493670886</v>
      </c>
    </row>
    <row r="1090" spans="1:8" ht="19.5" customHeight="1">
      <c r="A1090" s="111" t="s">
        <v>431</v>
      </c>
      <c r="B1090" s="110">
        <f aca="true" t="shared" si="199" ref="B1090:G1090">SUM(B1091:B1099)</f>
        <v>158</v>
      </c>
      <c r="C1090" s="110">
        <f t="shared" si="199"/>
        <v>158</v>
      </c>
      <c r="D1090" s="110">
        <f t="shared" si="199"/>
        <v>0</v>
      </c>
      <c r="E1090" s="110">
        <f t="shared" si="199"/>
        <v>1634</v>
      </c>
      <c r="F1090" s="110">
        <f t="shared" si="199"/>
        <v>134</v>
      </c>
      <c r="G1090" s="110">
        <f t="shared" si="199"/>
        <v>1500</v>
      </c>
      <c r="H1090" s="52">
        <f t="shared" si="194"/>
        <v>934.1772151898733</v>
      </c>
    </row>
    <row r="1091" spans="1:8" ht="19.5" customHeight="1">
      <c r="A1091" s="111" t="s">
        <v>801</v>
      </c>
      <c r="B1091" s="112">
        <f aca="true" t="shared" si="200" ref="B1091:B1099">C1091+D1091</f>
        <v>143</v>
      </c>
      <c r="C1091" s="232">
        <v>143</v>
      </c>
      <c r="D1091" s="232"/>
      <c r="E1091" s="112">
        <f t="shared" si="195"/>
        <v>130</v>
      </c>
      <c r="F1091" s="232">
        <v>130</v>
      </c>
      <c r="G1091" s="232"/>
      <c r="H1091" s="52">
        <f t="shared" si="194"/>
        <v>-9.090909090909093</v>
      </c>
    </row>
    <row r="1092" spans="1:8" ht="16.5" customHeight="1" hidden="1">
      <c r="A1092" s="111" t="s">
        <v>802</v>
      </c>
      <c r="B1092" s="112">
        <f t="shared" si="200"/>
        <v>0</v>
      </c>
      <c r="C1092" s="232"/>
      <c r="D1092" s="232"/>
      <c r="E1092" s="112">
        <f t="shared" si="195"/>
        <v>0</v>
      </c>
      <c r="F1092" s="232"/>
      <c r="G1092" s="232"/>
      <c r="H1092" s="52" t="e">
        <f t="shared" si="194"/>
        <v>#DIV/0!</v>
      </c>
    </row>
    <row r="1093" spans="1:8" ht="16.5" customHeight="1" hidden="1">
      <c r="A1093" s="111" t="s">
        <v>803</v>
      </c>
      <c r="B1093" s="112">
        <f t="shared" si="200"/>
        <v>0</v>
      </c>
      <c r="C1093" s="232"/>
      <c r="D1093" s="232"/>
      <c r="E1093" s="112">
        <f t="shared" si="195"/>
        <v>0</v>
      </c>
      <c r="F1093" s="232"/>
      <c r="G1093" s="232"/>
      <c r="H1093" s="52" t="e">
        <f t="shared" si="194"/>
        <v>#DIV/0!</v>
      </c>
    </row>
    <row r="1094" spans="1:8" ht="19.5" customHeight="1">
      <c r="A1094" s="111" t="s">
        <v>432</v>
      </c>
      <c r="B1094" s="112">
        <f t="shared" si="200"/>
        <v>15</v>
      </c>
      <c r="C1094" s="232">
        <v>15</v>
      </c>
      <c r="D1094" s="232"/>
      <c r="E1094" s="112">
        <f t="shared" si="195"/>
        <v>4</v>
      </c>
      <c r="F1094" s="232">
        <v>4</v>
      </c>
      <c r="G1094" s="232"/>
      <c r="H1094" s="52">
        <f t="shared" si="194"/>
        <v>-73.33333333333333</v>
      </c>
    </row>
    <row r="1095" spans="1:8" ht="16.5" customHeight="1" hidden="1">
      <c r="A1095" s="111" t="s">
        <v>433</v>
      </c>
      <c r="B1095" s="112">
        <f t="shared" si="200"/>
        <v>0</v>
      </c>
      <c r="C1095" s="232"/>
      <c r="D1095" s="232"/>
      <c r="E1095" s="112">
        <f t="shared" si="195"/>
        <v>0</v>
      </c>
      <c r="F1095" s="232"/>
      <c r="G1095" s="232"/>
      <c r="H1095" s="52" t="e">
        <f t="shared" si="194"/>
        <v>#DIV/0!</v>
      </c>
    </row>
    <row r="1096" spans="1:8" ht="16.5" customHeight="1" hidden="1">
      <c r="A1096" s="111" t="s">
        <v>684</v>
      </c>
      <c r="B1096" s="112">
        <f t="shared" si="200"/>
        <v>0</v>
      </c>
      <c r="C1096" s="232"/>
      <c r="D1096" s="232"/>
      <c r="E1096" s="112">
        <f t="shared" si="195"/>
        <v>0</v>
      </c>
      <c r="F1096" s="232"/>
      <c r="G1096" s="232"/>
      <c r="H1096" s="52" t="e">
        <f t="shared" si="194"/>
        <v>#DIV/0!</v>
      </c>
    </row>
    <row r="1097" spans="1:8" ht="16.5" customHeight="1" hidden="1">
      <c r="A1097" s="111" t="s">
        <v>434</v>
      </c>
      <c r="B1097" s="112">
        <f t="shared" si="200"/>
        <v>0</v>
      </c>
      <c r="C1097" s="232"/>
      <c r="D1097" s="232"/>
      <c r="E1097" s="112">
        <f t="shared" si="195"/>
        <v>0</v>
      </c>
      <c r="F1097" s="232"/>
      <c r="G1097" s="232"/>
      <c r="H1097" s="52" t="e">
        <f t="shared" si="194"/>
        <v>#DIV/0!</v>
      </c>
    </row>
    <row r="1098" spans="1:8" ht="16.5" customHeight="1" hidden="1">
      <c r="A1098" s="111" t="s">
        <v>810</v>
      </c>
      <c r="B1098" s="112">
        <f t="shared" si="200"/>
        <v>0</v>
      </c>
      <c r="C1098" s="232"/>
      <c r="D1098" s="232"/>
      <c r="E1098" s="112">
        <f t="shared" si="195"/>
        <v>0</v>
      </c>
      <c r="F1098" s="232"/>
      <c r="G1098" s="232"/>
      <c r="H1098" s="52" t="e">
        <f t="shared" si="194"/>
        <v>#DIV/0!</v>
      </c>
    </row>
    <row r="1099" spans="1:8" ht="16.5" customHeight="1">
      <c r="A1099" s="111" t="s">
        <v>435</v>
      </c>
      <c r="B1099" s="112">
        <f t="shared" si="200"/>
        <v>0</v>
      </c>
      <c r="C1099" s="112"/>
      <c r="D1099" s="112"/>
      <c r="E1099" s="112">
        <f t="shared" si="195"/>
        <v>1500</v>
      </c>
      <c r="F1099" s="112"/>
      <c r="G1099" s="112">
        <v>1500</v>
      </c>
      <c r="H1099" s="52"/>
    </row>
    <row r="1100" spans="1:8" ht="17.25" customHeight="1">
      <c r="A1100" s="111" t="s">
        <v>436</v>
      </c>
      <c r="B1100" s="112">
        <f aca="true" t="shared" si="201" ref="B1100:B1120">C1100+D1100</f>
        <v>0</v>
      </c>
      <c r="C1100" s="233"/>
      <c r="D1100" s="233"/>
      <c r="E1100" s="112">
        <f t="shared" si="195"/>
        <v>0</v>
      </c>
      <c r="F1100" s="233"/>
      <c r="G1100" s="233"/>
      <c r="H1100" s="52"/>
    </row>
    <row r="1101" spans="1:8" ht="16.5" customHeight="1">
      <c r="A1101" s="111" t="s">
        <v>801</v>
      </c>
      <c r="B1101" s="112">
        <f t="shared" si="201"/>
        <v>0</v>
      </c>
      <c r="C1101" s="232"/>
      <c r="D1101" s="232"/>
      <c r="E1101" s="112">
        <f t="shared" si="195"/>
        <v>0</v>
      </c>
      <c r="F1101" s="232"/>
      <c r="G1101" s="232"/>
      <c r="H1101" s="52"/>
    </row>
    <row r="1102" spans="1:8" ht="16.5" customHeight="1">
      <c r="A1102" s="111" t="s">
        <v>802</v>
      </c>
      <c r="B1102" s="112">
        <f t="shared" si="201"/>
        <v>0</v>
      </c>
      <c r="C1102" s="232"/>
      <c r="D1102" s="232"/>
      <c r="E1102" s="112">
        <f t="shared" si="195"/>
        <v>0</v>
      </c>
      <c r="F1102" s="232"/>
      <c r="G1102" s="232"/>
      <c r="H1102" s="52"/>
    </row>
    <row r="1103" spans="1:8" ht="16.5" customHeight="1">
      <c r="A1103" s="111" t="s">
        <v>803</v>
      </c>
      <c r="B1103" s="112">
        <f t="shared" si="201"/>
        <v>0</v>
      </c>
      <c r="C1103" s="232"/>
      <c r="D1103" s="232"/>
      <c r="E1103" s="112">
        <f t="shared" si="195"/>
        <v>0</v>
      </c>
      <c r="F1103" s="232"/>
      <c r="G1103" s="232"/>
      <c r="H1103" s="52"/>
    </row>
    <row r="1104" spans="1:8" ht="16.5" customHeight="1">
      <c r="A1104" s="111" t="s">
        <v>437</v>
      </c>
      <c r="B1104" s="112">
        <f t="shared" si="201"/>
        <v>0</v>
      </c>
      <c r="C1104" s="232"/>
      <c r="D1104" s="232"/>
      <c r="E1104" s="112">
        <f t="shared" si="195"/>
        <v>0</v>
      </c>
      <c r="F1104" s="232"/>
      <c r="G1104" s="232"/>
      <c r="H1104" s="52"/>
    </row>
    <row r="1105" spans="1:8" ht="16.5" customHeight="1">
      <c r="A1105" s="111" t="s">
        <v>438</v>
      </c>
      <c r="B1105" s="112">
        <f t="shared" si="201"/>
        <v>0</v>
      </c>
      <c r="C1105" s="232"/>
      <c r="D1105" s="232"/>
      <c r="E1105" s="112">
        <f t="shared" si="195"/>
        <v>0</v>
      </c>
      <c r="F1105" s="232"/>
      <c r="G1105" s="232"/>
      <c r="H1105" s="52"/>
    </row>
    <row r="1106" spans="1:8" ht="16.5" customHeight="1">
      <c r="A1106" s="111" t="s">
        <v>439</v>
      </c>
      <c r="B1106" s="112">
        <f t="shared" si="201"/>
        <v>0</v>
      </c>
      <c r="C1106" s="233"/>
      <c r="D1106" s="233"/>
      <c r="E1106" s="112">
        <f t="shared" si="195"/>
        <v>200</v>
      </c>
      <c r="F1106" s="233">
        <f>F1108</f>
        <v>200</v>
      </c>
      <c r="G1106" s="233"/>
      <c r="H1106" s="52"/>
    </row>
    <row r="1107" spans="1:8" ht="16.5" customHeight="1" hidden="1">
      <c r="A1107" s="111" t="s">
        <v>440</v>
      </c>
      <c r="B1107" s="112">
        <f t="shared" si="201"/>
        <v>0</v>
      </c>
      <c r="C1107" s="232"/>
      <c r="D1107" s="232"/>
      <c r="E1107" s="112">
        <f t="shared" si="195"/>
        <v>0</v>
      </c>
      <c r="F1107" s="232"/>
      <c r="G1107" s="232"/>
      <c r="H1107" s="52"/>
    </row>
    <row r="1108" spans="1:8" ht="16.5" customHeight="1">
      <c r="A1108" s="111" t="s">
        <v>441</v>
      </c>
      <c r="B1108" s="112">
        <f t="shared" si="201"/>
        <v>0</v>
      </c>
      <c r="C1108" s="232"/>
      <c r="D1108" s="232"/>
      <c r="E1108" s="112">
        <f t="shared" si="195"/>
        <v>200</v>
      </c>
      <c r="F1108" s="232">
        <v>200</v>
      </c>
      <c r="G1108" s="232"/>
      <c r="H1108" s="52"/>
    </row>
    <row r="1109" spans="1:8" ht="16.5" customHeight="1" hidden="1">
      <c r="A1109" s="111" t="s">
        <v>442</v>
      </c>
      <c r="B1109" s="112">
        <f t="shared" si="201"/>
        <v>0</v>
      </c>
      <c r="C1109" s="110"/>
      <c r="D1109" s="110"/>
      <c r="E1109" s="112">
        <f t="shared" si="195"/>
        <v>0</v>
      </c>
      <c r="F1109" s="110"/>
      <c r="G1109" s="110"/>
      <c r="H1109" s="52" t="e">
        <f t="shared" si="194"/>
        <v>#DIV/0!</v>
      </c>
    </row>
    <row r="1110" spans="1:8" ht="16.5" customHeight="1" hidden="1">
      <c r="A1110" s="111" t="s">
        <v>443</v>
      </c>
      <c r="B1110" s="112">
        <f t="shared" si="201"/>
        <v>0</v>
      </c>
      <c r="C1110" s="112"/>
      <c r="D1110" s="112"/>
      <c r="E1110" s="112">
        <f t="shared" si="195"/>
        <v>0</v>
      </c>
      <c r="F1110" s="112"/>
      <c r="G1110" s="112"/>
      <c r="H1110" s="52" t="e">
        <f t="shared" si="194"/>
        <v>#DIV/0!</v>
      </c>
    </row>
    <row r="1111" spans="1:8" ht="16.5" customHeight="1" hidden="1">
      <c r="A1111" s="111" t="s">
        <v>444</v>
      </c>
      <c r="B1111" s="112">
        <f t="shared" si="201"/>
        <v>0</v>
      </c>
      <c r="C1111" s="233"/>
      <c r="D1111" s="233"/>
      <c r="E1111" s="112">
        <f t="shared" si="195"/>
        <v>0</v>
      </c>
      <c r="F1111" s="233"/>
      <c r="G1111" s="233"/>
      <c r="H1111" s="52" t="e">
        <f t="shared" si="194"/>
        <v>#DIV/0!</v>
      </c>
    </row>
    <row r="1112" spans="1:8" ht="16.5" customHeight="1" hidden="1">
      <c r="A1112" s="111" t="s">
        <v>445</v>
      </c>
      <c r="B1112" s="112">
        <f t="shared" si="201"/>
        <v>0</v>
      </c>
      <c r="C1112" s="232"/>
      <c r="D1112" s="232"/>
      <c r="E1112" s="112">
        <f t="shared" si="195"/>
        <v>0</v>
      </c>
      <c r="F1112" s="232"/>
      <c r="G1112" s="232"/>
      <c r="H1112" s="52" t="e">
        <f t="shared" si="194"/>
        <v>#DIV/0!</v>
      </c>
    </row>
    <row r="1113" spans="1:8" ht="16.5" customHeight="1" hidden="1">
      <c r="A1113" s="111" t="s">
        <v>446</v>
      </c>
      <c r="B1113" s="112">
        <f t="shared" si="201"/>
        <v>0</v>
      </c>
      <c r="C1113" s="232"/>
      <c r="D1113" s="232"/>
      <c r="E1113" s="112">
        <f t="shared" si="195"/>
        <v>0</v>
      </c>
      <c r="F1113" s="232"/>
      <c r="G1113" s="232"/>
      <c r="H1113" s="52" t="e">
        <f t="shared" si="194"/>
        <v>#DIV/0!</v>
      </c>
    </row>
    <row r="1114" spans="1:8" ht="16.5" customHeight="1" hidden="1">
      <c r="A1114" s="111" t="s">
        <v>447</v>
      </c>
      <c r="B1114" s="112">
        <f t="shared" si="201"/>
        <v>0</v>
      </c>
      <c r="C1114" s="232"/>
      <c r="D1114" s="232"/>
      <c r="E1114" s="112">
        <f t="shared" si="195"/>
        <v>0</v>
      </c>
      <c r="F1114" s="232"/>
      <c r="G1114" s="232"/>
      <c r="H1114" s="52" t="e">
        <f t="shared" si="194"/>
        <v>#DIV/0!</v>
      </c>
    </row>
    <row r="1115" spans="1:8" ht="16.5" customHeight="1" hidden="1">
      <c r="A1115" s="111" t="s">
        <v>448</v>
      </c>
      <c r="B1115" s="112">
        <f t="shared" si="201"/>
        <v>0</v>
      </c>
      <c r="C1115" s="232"/>
      <c r="D1115" s="232"/>
      <c r="E1115" s="112">
        <f t="shared" si="195"/>
        <v>0</v>
      </c>
      <c r="F1115" s="232"/>
      <c r="G1115" s="232"/>
      <c r="H1115" s="52" t="e">
        <f t="shared" si="194"/>
        <v>#DIV/0!</v>
      </c>
    </row>
    <row r="1116" spans="1:8" ht="16.5" customHeight="1" hidden="1">
      <c r="A1116" s="111" t="s">
        <v>449</v>
      </c>
      <c r="B1116" s="112">
        <f t="shared" si="201"/>
        <v>0</v>
      </c>
      <c r="C1116" s="232"/>
      <c r="D1116" s="232"/>
      <c r="E1116" s="112">
        <f t="shared" si="195"/>
        <v>0</v>
      </c>
      <c r="F1116" s="232"/>
      <c r="G1116" s="232"/>
      <c r="H1116" s="52" t="e">
        <f t="shared" si="194"/>
        <v>#DIV/0!</v>
      </c>
    </row>
    <row r="1117" spans="1:8" ht="16.5" customHeight="1" hidden="1">
      <c r="A1117" s="111" t="s">
        <v>1297</v>
      </c>
      <c r="B1117" s="112">
        <f t="shared" si="201"/>
        <v>0</v>
      </c>
      <c r="C1117" s="232"/>
      <c r="D1117" s="232"/>
      <c r="E1117" s="112">
        <f t="shared" si="195"/>
        <v>0</v>
      </c>
      <c r="F1117" s="232"/>
      <c r="G1117" s="232"/>
      <c r="H1117" s="52" t="e">
        <f t="shared" si="194"/>
        <v>#DIV/0!</v>
      </c>
    </row>
    <row r="1118" spans="1:8" ht="16.5" customHeight="1" hidden="1">
      <c r="A1118" s="111" t="s">
        <v>450</v>
      </c>
      <c r="B1118" s="112">
        <f t="shared" si="201"/>
        <v>0</v>
      </c>
      <c r="C1118" s="232"/>
      <c r="D1118" s="232"/>
      <c r="E1118" s="112">
        <f t="shared" si="195"/>
        <v>0</v>
      </c>
      <c r="F1118" s="232"/>
      <c r="G1118" s="232"/>
      <c r="H1118" s="52" t="e">
        <f t="shared" si="194"/>
        <v>#DIV/0!</v>
      </c>
    </row>
    <row r="1119" spans="1:8" ht="16.5" customHeight="1" hidden="1">
      <c r="A1119" s="111" t="s">
        <v>451</v>
      </c>
      <c r="B1119" s="112">
        <f t="shared" si="201"/>
        <v>0</v>
      </c>
      <c r="C1119" s="232"/>
      <c r="D1119" s="232"/>
      <c r="E1119" s="112">
        <f t="shared" si="195"/>
        <v>0</v>
      </c>
      <c r="F1119" s="232"/>
      <c r="G1119" s="232"/>
      <c r="H1119" s="52" t="e">
        <f t="shared" si="194"/>
        <v>#DIV/0!</v>
      </c>
    </row>
    <row r="1120" spans="1:8" ht="16.5" customHeight="1" hidden="1">
      <c r="A1120" s="111" t="s">
        <v>452</v>
      </c>
      <c r="B1120" s="112">
        <f t="shared" si="201"/>
        <v>0</v>
      </c>
      <c r="C1120" s="232"/>
      <c r="D1120" s="232"/>
      <c r="E1120" s="112">
        <f t="shared" si="195"/>
        <v>0</v>
      </c>
      <c r="F1120" s="232"/>
      <c r="G1120" s="232"/>
      <c r="H1120" s="52" t="e">
        <f t="shared" si="194"/>
        <v>#DIV/0!</v>
      </c>
    </row>
    <row r="1121" spans="1:8" ht="19.5" customHeight="1">
      <c r="A1121" s="261" t="s">
        <v>1432</v>
      </c>
      <c r="B1121" s="110">
        <f aca="true" t="shared" si="202" ref="B1121:G1121">SUM(B1122,B1142,B1162,B1171,B1184,B1200)</f>
        <v>890</v>
      </c>
      <c r="C1121" s="110">
        <f t="shared" si="202"/>
        <v>890</v>
      </c>
      <c r="D1121" s="110">
        <f t="shared" si="202"/>
        <v>0</v>
      </c>
      <c r="E1121" s="110">
        <f t="shared" si="202"/>
        <v>1048</v>
      </c>
      <c r="F1121" s="110">
        <f t="shared" si="202"/>
        <v>1048</v>
      </c>
      <c r="G1121" s="110">
        <f t="shared" si="202"/>
        <v>0</v>
      </c>
      <c r="H1121" s="52">
        <f t="shared" si="194"/>
        <v>17.75280898876403</v>
      </c>
    </row>
    <row r="1122" spans="1:8" ht="19.5" customHeight="1">
      <c r="A1122" s="261" t="s">
        <v>1433</v>
      </c>
      <c r="B1122" s="110">
        <f aca="true" t="shared" si="203" ref="B1122:G1122">SUM(B1123:B1141)</f>
        <v>788</v>
      </c>
      <c r="C1122" s="110">
        <f t="shared" si="203"/>
        <v>788</v>
      </c>
      <c r="D1122" s="110">
        <f t="shared" si="203"/>
        <v>0</v>
      </c>
      <c r="E1122" s="110">
        <f t="shared" si="203"/>
        <v>928</v>
      </c>
      <c r="F1122" s="110">
        <f t="shared" si="203"/>
        <v>928</v>
      </c>
      <c r="G1122" s="110">
        <f t="shared" si="203"/>
        <v>0</v>
      </c>
      <c r="H1122" s="52">
        <f t="shared" si="194"/>
        <v>17.766497461928935</v>
      </c>
    </row>
    <row r="1123" spans="1:8" ht="19.5" customHeight="1">
      <c r="A1123" s="111" t="s">
        <v>801</v>
      </c>
      <c r="B1123" s="112">
        <f aca="true" t="shared" si="204" ref="B1123:B1183">C1123+D1123</f>
        <v>492</v>
      </c>
      <c r="C1123" s="112">
        <v>492</v>
      </c>
      <c r="D1123" s="112"/>
      <c r="E1123" s="112">
        <f t="shared" si="195"/>
        <v>509</v>
      </c>
      <c r="F1123" s="112">
        <v>509</v>
      </c>
      <c r="G1123" s="112"/>
      <c r="H1123" s="52">
        <f t="shared" si="194"/>
        <v>3.4552845528455407</v>
      </c>
    </row>
    <row r="1124" spans="1:8" ht="16.5" customHeight="1" hidden="1">
      <c r="A1124" s="111" t="s">
        <v>802</v>
      </c>
      <c r="B1124" s="112">
        <f t="shared" si="204"/>
        <v>0</v>
      </c>
      <c r="C1124" s="232"/>
      <c r="D1124" s="232"/>
      <c r="E1124" s="112">
        <f t="shared" si="195"/>
        <v>0</v>
      </c>
      <c r="F1124" s="232"/>
      <c r="G1124" s="232"/>
      <c r="H1124" s="52" t="e">
        <f t="shared" si="194"/>
        <v>#DIV/0!</v>
      </c>
    </row>
    <row r="1125" spans="1:8" ht="16.5" customHeight="1" hidden="1">
      <c r="A1125" s="111" t="s">
        <v>803</v>
      </c>
      <c r="B1125" s="112">
        <f t="shared" si="204"/>
        <v>0</v>
      </c>
      <c r="C1125" s="232"/>
      <c r="D1125" s="232"/>
      <c r="E1125" s="112">
        <f t="shared" si="195"/>
        <v>0</v>
      </c>
      <c r="F1125" s="232"/>
      <c r="G1125" s="232"/>
      <c r="H1125" s="52" t="e">
        <f t="shared" si="194"/>
        <v>#DIV/0!</v>
      </c>
    </row>
    <row r="1126" spans="1:8" ht="19.5" customHeight="1">
      <c r="A1126" s="261" t="s">
        <v>1434</v>
      </c>
      <c r="B1126" s="112">
        <f t="shared" si="204"/>
        <v>26</v>
      </c>
      <c r="C1126" s="232">
        <v>26</v>
      </c>
      <c r="D1126" s="232"/>
      <c r="E1126" s="112">
        <f t="shared" si="195"/>
        <v>35</v>
      </c>
      <c r="F1126" s="232">
        <v>35</v>
      </c>
      <c r="G1126" s="232"/>
      <c r="H1126" s="52">
        <f t="shared" si="194"/>
        <v>34.61538461538461</v>
      </c>
    </row>
    <row r="1127" spans="1:8" s="328" customFormat="1" ht="16.5" customHeight="1">
      <c r="A1127" s="327" t="s">
        <v>453</v>
      </c>
      <c r="B1127" s="112">
        <f t="shared" si="204"/>
        <v>0</v>
      </c>
      <c r="C1127" s="329"/>
      <c r="D1127" s="329"/>
      <c r="E1127" s="112">
        <f t="shared" si="195"/>
        <v>100</v>
      </c>
      <c r="F1127" s="329">
        <v>100</v>
      </c>
      <c r="G1127" s="329"/>
      <c r="H1127" s="52"/>
    </row>
    <row r="1128" spans="1:8" s="328" customFormat="1" ht="16.5" customHeight="1">
      <c r="A1128" s="327" t="s">
        <v>454</v>
      </c>
      <c r="B1128" s="112">
        <f t="shared" si="204"/>
        <v>0</v>
      </c>
      <c r="C1128" s="329"/>
      <c r="D1128" s="329"/>
      <c r="E1128" s="112">
        <f t="shared" si="195"/>
        <v>60</v>
      </c>
      <c r="F1128" s="329">
        <v>60</v>
      </c>
      <c r="G1128" s="329"/>
      <c r="H1128" s="52"/>
    </row>
    <row r="1129" spans="1:8" ht="16.5" customHeight="1" hidden="1">
      <c r="A1129" s="111" t="s">
        <v>455</v>
      </c>
      <c r="B1129" s="112">
        <f t="shared" si="204"/>
        <v>0</v>
      </c>
      <c r="C1129" s="232"/>
      <c r="D1129" s="232"/>
      <c r="E1129" s="112">
        <f aca="true" t="shared" si="205" ref="E1129:E1191">F1129+G1129</f>
        <v>0</v>
      </c>
      <c r="F1129" s="232"/>
      <c r="G1129" s="232"/>
      <c r="H1129" s="52" t="e">
        <f aca="true" t="shared" si="206" ref="H1129:H1190">E1129/B1129*100-100</f>
        <v>#DIV/0!</v>
      </c>
    </row>
    <row r="1130" spans="1:8" ht="19.5" customHeight="1">
      <c r="A1130" s="261" t="s">
        <v>1435</v>
      </c>
      <c r="B1130" s="112">
        <f t="shared" si="204"/>
        <v>58</v>
      </c>
      <c r="C1130" s="232">
        <v>58</v>
      </c>
      <c r="D1130" s="232"/>
      <c r="E1130" s="112">
        <f t="shared" si="205"/>
        <v>20</v>
      </c>
      <c r="F1130" s="232">
        <v>20</v>
      </c>
      <c r="G1130" s="232"/>
      <c r="H1130" s="52">
        <f t="shared" si="206"/>
        <v>-65.51724137931035</v>
      </c>
    </row>
    <row r="1131" spans="1:8" ht="16.5" customHeight="1" hidden="1">
      <c r="A1131" s="111" t="s">
        <v>456</v>
      </c>
      <c r="B1131" s="112">
        <f t="shared" si="204"/>
        <v>0</v>
      </c>
      <c r="C1131" s="232"/>
      <c r="D1131" s="232"/>
      <c r="E1131" s="112">
        <f t="shared" si="205"/>
        <v>0</v>
      </c>
      <c r="F1131" s="232"/>
      <c r="G1131" s="232"/>
      <c r="H1131" s="52" t="e">
        <f t="shared" si="206"/>
        <v>#DIV/0!</v>
      </c>
    </row>
    <row r="1132" spans="1:8" ht="19.5" customHeight="1">
      <c r="A1132" s="111" t="s">
        <v>457</v>
      </c>
      <c r="B1132" s="112">
        <f t="shared" si="204"/>
        <v>20</v>
      </c>
      <c r="C1132" s="232">
        <v>20</v>
      </c>
      <c r="D1132" s="232"/>
      <c r="E1132" s="112">
        <f t="shared" si="205"/>
        <v>21</v>
      </c>
      <c r="F1132" s="232">
        <v>21</v>
      </c>
      <c r="G1132" s="232"/>
      <c r="H1132" s="52">
        <f t="shared" si="206"/>
        <v>5</v>
      </c>
    </row>
    <row r="1133" spans="1:8" ht="19.5" customHeight="1">
      <c r="A1133" s="111" t="s">
        <v>458</v>
      </c>
      <c r="B1133" s="112">
        <f t="shared" si="204"/>
        <v>38</v>
      </c>
      <c r="C1133" s="232">
        <v>38</v>
      </c>
      <c r="D1133" s="232"/>
      <c r="E1133" s="112">
        <f t="shared" si="205"/>
        <v>40</v>
      </c>
      <c r="F1133" s="232">
        <v>40</v>
      </c>
      <c r="G1133" s="232"/>
      <c r="H1133" s="52">
        <f t="shared" si="206"/>
        <v>5.263157894736835</v>
      </c>
    </row>
    <row r="1134" spans="1:8" ht="19.5" customHeight="1">
      <c r="A1134" s="261" t="s">
        <v>1436</v>
      </c>
      <c r="B1134" s="112">
        <f t="shared" si="204"/>
        <v>26</v>
      </c>
      <c r="C1134" s="232">
        <v>26</v>
      </c>
      <c r="D1134" s="232"/>
      <c r="E1134" s="112">
        <f t="shared" si="205"/>
        <v>47</v>
      </c>
      <c r="F1134" s="232">
        <v>47</v>
      </c>
      <c r="G1134" s="232"/>
      <c r="H1134" s="52">
        <f t="shared" si="206"/>
        <v>80.76923076923077</v>
      </c>
    </row>
    <row r="1135" spans="1:8" ht="16.5" customHeight="1">
      <c r="A1135" s="111" t="s">
        <v>459</v>
      </c>
      <c r="B1135" s="112">
        <f t="shared" si="204"/>
        <v>63</v>
      </c>
      <c r="C1135" s="232">
        <v>63</v>
      </c>
      <c r="D1135" s="232"/>
      <c r="E1135" s="112">
        <f t="shared" si="205"/>
        <v>44</v>
      </c>
      <c r="F1135" s="232">
        <v>44</v>
      </c>
      <c r="G1135" s="232"/>
      <c r="H1135" s="52"/>
    </row>
    <row r="1136" spans="1:8" ht="16.5" customHeight="1" hidden="1">
      <c r="A1136" s="111" t="s">
        <v>460</v>
      </c>
      <c r="B1136" s="112">
        <f t="shared" si="204"/>
        <v>0</v>
      </c>
      <c r="C1136" s="232"/>
      <c r="D1136" s="232"/>
      <c r="E1136" s="112">
        <f t="shared" si="205"/>
        <v>0</v>
      </c>
      <c r="F1136" s="232"/>
      <c r="G1136" s="232"/>
      <c r="H1136" s="52" t="e">
        <f t="shared" si="206"/>
        <v>#DIV/0!</v>
      </c>
    </row>
    <row r="1137" spans="1:8" ht="16.5" customHeight="1" hidden="1">
      <c r="A1137" s="111" t="s">
        <v>461</v>
      </c>
      <c r="B1137" s="112">
        <f t="shared" si="204"/>
        <v>0</v>
      </c>
      <c r="C1137" s="232"/>
      <c r="D1137" s="232"/>
      <c r="E1137" s="112">
        <f t="shared" si="205"/>
        <v>0</v>
      </c>
      <c r="F1137" s="232"/>
      <c r="G1137" s="232"/>
      <c r="H1137" s="52" t="e">
        <f t="shared" si="206"/>
        <v>#DIV/0!</v>
      </c>
    </row>
    <row r="1138" spans="1:8" ht="16.5" customHeight="1" hidden="1">
      <c r="A1138" s="111" t="s">
        <v>462</v>
      </c>
      <c r="B1138" s="112">
        <f t="shared" si="204"/>
        <v>0</v>
      </c>
      <c r="C1138" s="232"/>
      <c r="D1138" s="232"/>
      <c r="E1138" s="112">
        <f t="shared" si="205"/>
        <v>0</v>
      </c>
      <c r="F1138" s="232"/>
      <c r="G1138" s="232"/>
      <c r="H1138" s="52" t="e">
        <f t="shared" si="206"/>
        <v>#DIV/0!</v>
      </c>
    </row>
    <row r="1139" spans="1:8" ht="16.5" customHeight="1" hidden="1">
      <c r="A1139" s="111" t="s">
        <v>463</v>
      </c>
      <c r="B1139" s="112">
        <f t="shared" si="204"/>
        <v>0</v>
      </c>
      <c r="C1139" s="232"/>
      <c r="D1139" s="232"/>
      <c r="E1139" s="112">
        <f t="shared" si="205"/>
        <v>0</v>
      </c>
      <c r="F1139" s="232"/>
      <c r="G1139" s="232"/>
      <c r="H1139" s="52" t="e">
        <f t="shared" si="206"/>
        <v>#DIV/0!</v>
      </c>
    </row>
    <row r="1140" spans="1:8" ht="19.5" customHeight="1" hidden="1">
      <c r="A1140" s="111" t="s">
        <v>810</v>
      </c>
      <c r="B1140" s="112">
        <f t="shared" si="204"/>
        <v>0</v>
      </c>
      <c r="C1140" s="112"/>
      <c r="D1140" s="112"/>
      <c r="E1140" s="112">
        <f t="shared" si="205"/>
        <v>0</v>
      </c>
      <c r="F1140" s="112"/>
      <c r="G1140" s="112"/>
      <c r="H1140" s="52" t="e">
        <f t="shared" si="206"/>
        <v>#DIV/0!</v>
      </c>
    </row>
    <row r="1141" spans="1:8" ht="16.5" customHeight="1">
      <c r="A1141" s="261" t="s">
        <v>1437</v>
      </c>
      <c r="B1141" s="112">
        <f t="shared" si="204"/>
        <v>65</v>
      </c>
      <c r="C1141" s="232">
        <v>65</v>
      </c>
      <c r="D1141" s="232"/>
      <c r="E1141" s="112">
        <f t="shared" si="205"/>
        <v>52</v>
      </c>
      <c r="F1141" s="232">
        <v>52</v>
      </c>
      <c r="G1141" s="232"/>
      <c r="H1141" s="52"/>
    </row>
    <row r="1142" spans="1:8" ht="16.5" customHeight="1" hidden="1">
      <c r="A1142" s="111" t="s">
        <v>464</v>
      </c>
      <c r="B1142" s="112">
        <f t="shared" si="204"/>
        <v>0</v>
      </c>
      <c r="C1142" s="233"/>
      <c r="D1142" s="233"/>
      <c r="E1142" s="112">
        <f t="shared" si="205"/>
        <v>0</v>
      </c>
      <c r="F1142" s="233"/>
      <c r="G1142" s="233"/>
      <c r="H1142" s="52" t="e">
        <f t="shared" si="206"/>
        <v>#DIV/0!</v>
      </c>
    </row>
    <row r="1143" spans="1:8" ht="16.5" customHeight="1" hidden="1">
      <c r="A1143" s="111" t="s">
        <v>801</v>
      </c>
      <c r="B1143" s="112">
        <f t="shared" si="204"/>
        <v>0</v>
      </c>
      <c r="C1143" s="232"/>
      <c r="D1143" s="232"/>
      <c r="E1143" s="112">
        <f t="shared" si="205"/>
        <v>0</v>
      </c>
      <c r="F1143" s="232"/>
      <c r="G1143" s="232"/>
      <c r="H1143" s="52" t="e">
        <f t="shared" si="206"/>
        <v>#DIV/0!</v>
      </c>
    </row>
    <row r="1144" spans="1:8" ht="16.5" customHeight="1" hidden="1">
      <c r="A1144" s="111" t="s">
        <v>802</v>
      </c>
      <c r="B1144" s="112">
        <f t="shared" si="204"/>
        <v>0</v>
      </c>
      <c r="C1144" s="232"/>
      <c r="D1144" s="232"/>
      <c r="E1144" s="112">
        <f t="shared" si="205"/>
        <v>0</v>
      </c>
      <c r="F1144" s="232"/>
      <c r="G1144" s="232"/>
      <c r="H1144" s="52" t="e">
        <f t="shared" si="206"/>
        <v>#DIV/0!</v>
      </c>
    </row>
    <row r="1145" spans="1:8" ht="16.5" customHeight="1" hidden="1">
      <c r="A1145" s="111" t="s">
        <v>803</v>
      </c>
      <c r="B1145" s="112">
        <f t="shared" si="204"/>
        <v>0</v>
      </c>
      <c r="C1145" s="232"/>
      <c r="D1145" s="232"/>
      <c r="E1145" s="112">
        <f t="shared" si="205"/>
        <v>0</v>
      </c>
      <c r="F1145" s="232"/>
      <c r="G1145" s="232"/>
      <c r="H1145" s="52" t="e">
        <f t="shared" si="206"/>
        <v>#DIV/0!</v>
      </c>
    </row>
    <row r="1146" spans="1:8" ht="16.5" customHeight="1" hidden="1">
      <c r="A1146" s="111" t="s">
        <v>465</v>
      </c>
      <c r="B1146" s="112">
        <f t="shared" si="204"/>
        <v>0</v>
      </c>
      <c r="C1146" s="232"/>
      <c r="D1146" s="232"/>
      <c r="E1146" s="112">
        <f t="shared" si="205"/>
        <v>0</v>
      </c>
      <c r="F1146" s="232"/>
      <c r="G1146" s="232"/>
      <c r="H1146" s="52" t="e">
        <f t="shared" si="206"/>
        <v>#DIV/0!</v>
      </c>
    </row>
    <row r="1147" spans="1:8" ht="16.5" customHeight="1" hidden="1">
      <c r="A1147" s="111" t="s">
        <v>466</v>
      </c>
      <c r="B1147" s="112">
        <f t="shared" si="204"/>
        <v>0</v>
      </c>
      <c r="C1147" s="232"/>
      <c r="D1147" s="232"/>
      <c r="E1147" s="112">
        <f t="shared" si="205"/>
        <v>0</v>
      </c>
      <c r="F1147" s="232"/>
      <c r="G1147" s="232"/>
      <c r="H1147" s="52" t="e">
        <f t="shared" si="206"/>
        <v>#DIV/0!</v>
      </c>
    </row>
    <row r="1148" spans="1:8" ht="16.5" customHeight="1" hidden="1">
      <c r="A1148" s="111" t="s">
        <v>467</v>
      </c>
      <c r="B1148" s="112">
        <f t="shared" si="204"/>
        <v>0</v>
      </c>
      <c r="C1148" s="232"/>
      <c r="D1148" s="232"/>
      <c r="E1148" s="112">
        <f t="shared" si="205"/>
        <v>0</v>
      </c>
      <c r="F1148" s="232"/>
      <c r="G1148" s="232"/>
      <c r="H1148" s="52" t="e">
        <f t="shared" si="206"/>
        <v>#DIV/0!</v>
      </c>
    </row>
    <row r="1149" spans="1:8" ht="16.5" customHeight="1" hidden="1">
      <c r="A1149" s="111" t="s">
        <v>468</v>
      </c>
      <c r="B1149" s="112">
        <f t="shared" si="204"/>
        <v>0</v>
      </c>
      <c r="C1149" s="232"/>
      <c r="D1149" s="232"/>
      <c r="E1149" s="112">
        <f t="shared" si="205"/>
        <v>0</v>
      </c>
      <c r="F1149" s="232"/>
      <c r="G1149" s="232"/>
      <c r="H1149" s="52" t="e">
        <f t="shared" si="206"/>
        <v>#DIV/0!</v>
      </c>
    </row>
    <row r="1150" spans="1:8" ht="16.5" customHeight="1" hidden="1">
      <c r="A1150" s="111" t="s">
        <v>469</v>
      </c>
      <c r="B1150" s="112">
        <f t="shared" si="204"/>
        <v>0</v>
      </c>
      <c r="C1150" s="232"/>
      <c r="D1150" s="232"/>
      <c r="E1150" s="112">
        <f t="shared" si="205"/>
        <v>0</v>
      </c>
      <c r="F1150" s="232"/>
      <c r="G1150" s="232"/>
      <c r="H1150" s="52" t="e">
        <f t="shared" si="206"/>
        <v>#DIV/0!</v>
      </c>
    </row>
    <row r="1151" spans="1:8" ht="16.5" customHeight="1" hidden="1">
      <c r="A1151" s="111" t="s">
        <v>470</v>
      </c>
      <c r="B1151" s="112">
        <f t="shared" si="204"/>
        <v>0</v>
      </c>
      <c r="C1151" s="232"/>
      <c r="D1151" s="232"/>
      <c r="E1151" s="112">
        <f t="shared" si="205"/>
        <v>0</v>
      </c>
      <c r="F1151" s="232"/>
      <c r="G1151" s="232"/>
      <c r="H1151" s="52" t="e">
        <f t="shared" si="206"/>
        <v>#DIV/0!</v>
      </c>
    </row>
    <row r="1152" spans="1:8" ht="16.5" customHeight="1" hidden="1">
      <c r="A1152" s="111" t="s">
        <v>471</v>
      </c>
      <c r="B1152" s="112">
        <f t="shared" si="204"/>
        <v>0</v>
      </c>
      <c r="C1152" s="232"/>
      <c r="D1152" s="232"/>
      <c r="E1152" s="112">
        <f t="shared" si="205"/>
        <v>0</v>
      </c>
      <c r="F1152" s="232"/>
      <c r="G1152" s="232"/>
      <c r="H1152" s="52" t="e">
        <f t="shared" si="206"/>
        <v>#DIV/0!</v>
      </c>
    </row>
    <row r="1153" spans="1:8" ht="16.5" customHeight="1" hidden="1">
      <c r="A1153" s="111" t="s">
        <v>472</v>
      </c>
      <c r="B1153" s="112">
        <f t="shared" si="204"/>
        <v>0</v>
      </c>
      <c r="C1153" s="232"/>
      <c r="D1153" s="232"/>
      <c r="E1153" s="112">
        <f t="shared" si="205"/>
        <v>0</v>
      </c>
      <c r="F1153" s="232"/>
      <c r="G1153" s="232"/>
      <c r="H1153" s="52" t="e">
        <f t="shared" si="206"/>
        <v>#DIV/0!</v>
      </c>
    </row>
    <row r="1154" spans="1:8" ht="16.5" customHeight="1" hidden="1">
      <c r="A1154" s="111" t="s">
        <v>473</v>
      </c>
      <c r="B1154" s="112">
        <f t="shared" si="204"/>
        <v>0</v>
      </c>
      <c r="C1154" s="232"/>
      <c r="D1154" s="232"/>
      <c r="E1154" s="112">
        <f t="shared" si="205"/>
        <v>0</v>
      </c>
      <c r="F1154" s="232"/>
      <c r="G1154" s="232"/>
      <c r="H1154" s="52" t="e">
        <f t="shared" si="206"/>
        <v>#DIV/0!</v>
      </c>
    </row>
    <row r="1155" spans="1:8" ht="16.5" customHeight="1" hidden="1">
      <c r="A1155" s="111" t="s">
        <v>474</v>
      </c>
      <c r="B1155" s="112">
        <f t="shared" si="204"/>
        <v>0</v>
      </c>
      <c r="C1155" s="232"/>
      <c r="D1155" s="232"/>
      <c r="E1155" s="112">
        <f t="shared" si="205"/>
        <v>0</v>
      </c>
      <c r="F1155" s="232"/>
      <c r="G1155" s="232"/>
      <c r="H1155" s="52" t="e">
        <f t="shared" si="206"/>
        <v>#DIV/0!</v>
      </c>
    </row>
    <row r="1156" spans="1:8" ht="16.5" customHeight="1" hidden="1">
      <c r="A1156" s="111" t="s">
        <v>475</v>
      </c>
      <c r="B1156" s="112">
        <f t="shared" si="204"/>
        <v>0</v>
      </c>
      <c r="C1156" s="232"/>
      <c r="D1156" s="232"/>
      <c r="E1156" s="112">
        <f t="shared" si="205"/>
        <v>0</v>
      </c>
      <c r="F1156" s="232"/>
      <c r="G1156" s="232"/>
      <c r="H1156" s="52" t="e">
        <f t="shared" si="206"/>
        <v>#DIV/0!</v>
      </c>
    </row>
    <row r="1157" spans="1:8" ht="16.5" customHeight="1" hidden="1">
      <c r="A1157" s="111" t="s">
        <v>476</v>
      </c>
      <c r="B1157" s="112">
        <f t="shared" si="204"/>
        <v>0</v>
      </c>
      <c r="C1157" s="232"/>
      <c r="D1157" s="232"/>
      <c r="E1157" s="112">
        <f t="shared" si="205"/>
        <v>0</v>
      </c>
      <c r="F1157" s="232"/>
      <c r="G1157" s="232"/>
      <c r="H1157" s="52" t="e">
        <f t="shared" si="206"/>
        <v>#DIV/0!</v>
      </c>
    </row>
    <row r="1158" spans="1:8" ht="16.5" customHeight="1" hidden="1">
      <c r="A1158" s="111" t="s">
        <v>477</v>
      </c>
      <c r="B1158" s="112">
        <f t="shared" si="204"/>
        <v>0</v>
      </c>
      <c r="C1158" s="232"/>
      <c r="D1158" s="232"/>
      <c r="E1158" s="112">
        <f t="shared" si="205"/>
        <v>0</v>
      </c>
      <c r="F1158" s="232"/>
      <c r="G1158" s="232"/>
      <c r="H1158" s="52" t="e">
        <f t="shared" si="206"/>
        <v>#DIV/0!</v>
      </c>
    </row>
    <row r="1159" spans="1:8" ht="16.5" customHeight="1" hidden="1">
      <c r="A1159" s="111" t="s">
        <v>478</v>
      </c>
      <c r="B1159" s="112">
        <f t="shared" si="204"/>
        <v>0</v>
      </c>
      <c r="C1159" s="232"/>
      <c r="D1159" s="232"/>
      <c r="E1159" s="112">
        <f t="shared" si="205"/>
        <v>0</v>
      </c>
      <c r="F1159" s="232"/>
      <c r="G1159" s="232"/>
      <c r="H1159" s="52" t="e">
        <f t="shared" si="206"/>
        <v>#DIV/0!</v>
      </c>
    </row>
    <row r="1160" spans="1:8" ht="16.5" customHeight="1" hidden="1">
      <c r="A1160" s="111" t="s">
        <v>810</v>
      </c>
      <c r="B1160" s="112">
        <f t="shared" si="204"/>
        <v>0</v>
      </c>
      <c r="C1160" s="232"/>
      <c r="D1160" s="232"/>
      <c r="E1160" s="112">
        <f t="shared" si="205"/>
        <v>0</v>
      </c>
      <c r="F1160" s="232"/>
      <c r="G1160" s="232"/>
      <c r="H1160" s="52" t="e">
        <f t="shared" si="206"/>
        <v>#DIV/0!</v>
      </c>
    </row>
    <row r="1161" spans="1:8" ht="16.5" customHeight="1" hidden="1">
      <c r="A1161" s="111" t="s">
        <v>479</v>
      </c>
      <c r="B1161" s="112">
        <f t="shared" si="204"/>
        <v>0</v>
      </c>
      <c r="C1161" s="232"/>
      <c r="D1161" s="232"/>
      <c r="E1161" s="112">
        <f t="shared" si="205"/>
        <v>0</v>
      </c>
      <c r="F1161" s="232"/>
      <c r="G1161" s="232"/>
      <c r="H1161" s="52" t="e">
        <f t="shared" si="206"/>
        <v>#DIV/0!</v>
      </c>
    </row>
    <row r="1162" spans="1:8" ht="16.5" customHeight="1" hidden="1">
      <c r="A1162" s="111" t="s">
        <v>480</v>
      </c>
      <c r="B1162" s="112">
        <f t="shared" si="204"/>
        <v>0</v>
      </c>
      <c r="C1162" s="233"/>
      <c r="D1162" s="233"/>
      <c r="E1162" s="112">
        <f t="shared" si="205"/>
        <v>0</v>
      </c>
      <c r="F1162" s="233"/>
      <c r="G1162" s="233"/>
      <c r="H1162" s="52" t="e">
        <f t="shared" si="206"/>
        <v>#DIV/0!</v>
      </c>
    </row>
    <row r="1163" spans="1:8" ht="16.5" customHeight="1" hidden="1">
      <c r="A1163" s="111" t="s">
        <v>801</v>
      </c>
      <c r="B1163" s="112">
        <f t="shared" si="204"/>
        <v>0</v>
      </c>
      <c r="C1163" s="232"/>
      <c r="D1163" s="232"/>
      <c r="E1163" s="112">
        <f t="shared" si="205"/>
        <v>0</v>
      </c>
      <c r="F1163" s="232"/>
      <c r="G1163" s="232"/>
      <c r="H1163" s="52" t="e">
        <f t="shared" si="206"/>
        <v>#DIV/0!</v>
      </c>
    </row>
    <row r="1164" spans="1:8" ht="16.5" customHeight="1" hidden="1">
      <c r="A1164" s="111" t="s">
        <v>802</v>
      </c>
      <c r="B1164" s="112">
        <f t="shared" si="204"/>
        <v>0</v>
      </c>
      <c r="C1164" s="232"/>
      <c r="D1164" s="232"/>
      <c r="E1164" s="112">
        <f t="shared" si="205"/>
        <v>0</v>
      </c>
      <c r="F1164" s="232"/>
      <c r="G1164" s="232"/>
      <c r="H1164" s="52" t="e">
        <f t="shared" si="206"/>
        <v>#DIV/0!</v>
      </c>
    </row>
    <row r="1165" spans="1:8" ht="16.5" customHeight="1" hidden="1">
      <c r="A1165" s="111" t="s">
        <v>803</v>
      </c>
      <c r="B1165" s="112">
        <f t="shared" si="204"/>
        <v>0</v>
      </c>
      <c r="C1165" s="232"/>
      <c r="D1165" s="232"/>
      <c r="E1165" s="112">
        <f t="shared" si="205"/>
        <v>0</v>
      </c>
      <c r="F1165" s="232"/>
      <c r="G1165" s="232"/>
      <c r="H1165" s="52" t="e">
        <f t="shared" si="206"/>
        <v>#DIV/0!</v>
      </c>
    </row>
    <row r="1166" spans="1:8" ht="16.5" customHeight="1" hidden="1">
      <c r="A1166" s="111" t="s">
        <v>481</v>
      </c>
      <c r="B1166" s="112">
        <f t="shared" si="204"/>
        <v>0</v>
      </c>
      <c r="C1166" s="232"/>
      <c r="D1166" s="232"/>
      <c r="E1166" s="112">
        <f t="shared" si="205"/>
        <v>0</v>
      </c>
      <c r="F1166" s="232"/>
      <c r="G1166" s="232"/>
      <c r="H1166" s="52" t="e">
        <f t="shared" si="206"/>
        <v>#DIV/0!</v>
      </c>
    </row>
    <row r="1167" spans="1:8" ht="16.5" customHeight="1" hidden="1">
      <c r="A1167" s="111" t="s">
        <v>482</v>
      </c>
      <c r="B1167" s="112">
        <f t="shared" si="204"/>
        <v>0</v>
      </c>
      <c r="C1167" s="232"/>
      <c r="D1167" s="232"/>
      <c r="E1167" s="112">
        <f t="shared" si="205"/>
        <v>0</v>
      </c>
      <c r="F1167" s="232"/>
      <c r="G1167" s="232"/>
      <c r="H1167" s="52" t="e">
        <f t="shared" si="206"/>
        <v>#DIV/0!</v>
      </c>
    </row>
    <row r="1168" spans="1:8" ht="16.5" customHeight="1" hidden="1">
      <c r="A1168" s="111" t="s">
        <v>483</v>
      </c>
      <c r="B1168" s="112">
        <f t="shared" si="204"/>
        <v>0</v>
      </c>
      <c r="C1168" s="232"/>
      <c r="D1168" s="232"/>
      <c r="E1168" s="112">
        <f t="shared" si="205"/>
        <v>0</v>
      </c>
      <c r="F1168" s="232"/>
      <c r="G1168" s="232"/>
      <c r="H1168" s="52" t="e">
        <f t="shared" si="206"/>
        <v>#DIV/0!</v>
      </c>
    </row>
    <row r="1169" spans="1:8" ht="16.5" customHeight="1" hidden="1">
      <c r="A1169" s="111" t="s">
        <v>810</v>
      </c>
      <c r="B1169" s="112">
        <f t="shared" si="204"/>
        <v>0</v>
      </c>
      <c r="C1169" s="232"/>
      <c r="D1169" s="232"/>
      <c r="E1169" s="112">
        <f t="shared" si="205"/>
        <v>0</v>
      </c>
      <c r="F1169" s="232"/>
      <c r="G1169" s="232"/>
      <c r="H1169" s="52" t="e">
        <f t="shared" si="206"/>
        <v>#DIV/0!</v>
      </c>
    </row>
    <row r="1170" spans="1:8" ht="16.5" customHeight="1" hidden="1">
      <c r="A1170" s="111" t="s">
        <v>485</v>
      </c>
      <c r="B1170" s="112">
        <f t="shared" si="204"/>
        <v>0</v>
      </c>
      <c r="C1170" s="232"/>
      <c r="D1170" s="232"/>
      <c r="E1170" s="112">
        <f t="shared" si="205"/>
        <v>0</v>
      </c>
      <c r="F1170" s="232"/>
      <c r="G1170" s="232"/>
      <c r="H1170" s="52" t="e">
        <f t="shared" si="206"/>
        <v>#DIV/0!</v>
      </c>
    </row>
    <row r="1171" spans="1:8" ht="16.5" customHeight="1" hidden="1">
      <c r="A1171" s="111" t="s">
        <v>486</v>
      </c>
      <c r="B1171" s="112">
        <f t="shared" si="204"/>
        <v>0</v>
      </c>
      <c r="C1171" s="110"/>
      <c r="D1171" s="110"/>
      <c r="E1171" s="112">
        <f t="shared" si="205"/>
        <v>0</v>
      </c>
      <c r="F1171" s="110"/>
      <c r="G1171" s="110"/>
      <c r="H1171" s="52" t="e">
        <f t="shared" si="206"/>
        <v>#DIV/0!</v>
      </c>
    </row>
    <row r="1172" spans="1:8" ht="16.5" customHeight="1" hidden="1">
      <c r="A1172" s="111" t="s">
        <v>801</v>
      </c>
      <c r="B1172" s="112">
        <f t="shared" si="204"/>
        <v>0</v>
      </c>
      <c r="C1172" s="232"/>
      <c r="D1172" s="232"/>
      <c r="E1172" s="112">
        <f t="shared" si="205"/>
        <v>0</v>
      </c>
      <c r="F1172" s="232"/>
      <c r="G1172" s="232"/>
      <c r="H1172" s="52" t="e">
        <f t="shared" si="206"/>
        <v>#DIV/0!</v>
      </c>
    </row>
    <row r="1173" spans="1:8" ht="16.5" customHeight="1" hidden="1">
      <c r="A1173" s="111" t="s">
        <v>802</v>
      </c>
      <c r="B1173" s="112">
        <f t="shared" si="204"/>
        <v>0</v>
      </c>
      <c r="C1173" s="232"/>
      <c r="D1173" s="232"/>
      <c r="E1173" s="112">
        <f t="shared" si="205"/>
        <v>0</v>
      </c>
      <c r="F1173" s="232"/>
      <c r="G1173" s="232"/>
      <c r="H1173" s="52" t="e">
        <f t="shared" si="206"/>
        <v>#DIV/0!</v>
      </c>
    </row>
    <row r="1174" spans="1:8" ht="16.5" customHeight="1" hidden="1">
      <c r="A1174" s="111" t="s">
        <v>803</v>
      </c>
      <c r="B1174" s="112">
        <f t="shared" si="204"/>
        <v>0</v>
      </c>
      <c r="C1174" s="232"/>
      <c r="D1174" s="232"/>
      <c r="E1174" s="112">
        <f t="shared" si="205"/>
        <v>0</v>
      </c>
      <c r="F1174" s="232"/>
      <c r="G1174" s="232"/>
      <c r="H1174" s="52" t="e">
        <f t="shared" si="206"/>
        <v>#DIV/0!</v>
      </c>
    </row>
    <row r="1175" spans="1:8" ht="16.5" customHeight="1" hidden="1">
      <c r="A1175" s="111" t="s">
        <v>487</v>
      </c>
      <c r="B1175" s="112">
        <f t="shared" si="204"/>
        <v>0</v>
      </c>
      <c r="C1175" s="232"/>
      <c r="D1175" s="232"/>
      <c r="E1175" s="112">
        <f t="shared" si="205"/>
        <v>0</v>
      </c>
      <c r="F1175" s="232"/>
      <c r="G1175" s="232"/>
      <c r="H1175" s="52" t="e">
        <f t="shared" si="206"/>
        <v>#DIV/0!</v>
      </c>
    </row>
    <row r="1176" spans="1:8" ht="16.5" customHeight="1" hidden="1">
      <c r="A1176" s="111" t="s">
        <v>488</v>
      </c>
      <c r="B1176" s="112">
        <f t="shared" si="204"/>
        <v>0</v>
      </c>
      <c r="C1176" s="112"/>
      <c r="D1176" s="112"/>
      <c r="E1176" s="112">
        <f t="shared" si="205"/>
        <v>0</v>
      </c>
      <c r="F1176" s="112"/>
      <c r="G1176" s="112"/>
      <c r="H1176" s="52" t="e">
        <f t="shared" si="206"/>
        <v>#DIV/0!</v>
      </c>
    </row>
    <row r="1177" spans="1:8" ht="16.5" customHeight="1" hidden="1">
      <c r="A1177" s="111" t="s">
        <v>489</v>
      </c>
      <c r="B1177" s="112">
        <f t="shared" si="204"/>
        <v>0</v>
      </c>
      <c r="C1177" s="232"/>
      <c r="D1177" s="232"/>
      <c r="E1177" s="112">
        <f t="shared" si="205"/>
        <v>0</v>
      </c>
      <c r="F1177" s="232"/>
      <c r="G1177" s="232"/>
      <c r="H1177" s="52" t="e">
        <f t="shared" si="206"/>
        <v>#DIV/0!</v>
      </c>
    </row>
    <row r="1178" spans="1:8" ht="16.5" customHeight="1" hidden="1">
      <c r="A1178" s="111" t="s">
        <v>490</v>
      </c>
      <c r="B1178" s="112">
        <f t="shared" si="204"/>
        <v>0</v>
      </c>
      <c r="C1178" s="232"/>
      <c r="D1178" s="232"/>
      <c r="E1178" s="112">
        <f t="shared" si="205"/>
        <v>0</v>
      </c>
      <c r="F1178" s="232"/>
      <c r="G1178" s="232"/>
      <c r="H1178" s="52" t="e">
        <f t="shared" si="206"/>
        <v>#DIV/0!</v>
      </c>
    </row>
    <row r="1179" spans="1:8" ht="16.5" customHeight="1" hidden="1">
      <c r="A1179" s="111" t="s">
        <v>491</v>
      </c>
      <c r="B1179" s="112">
        <f t="shared" si="204"/>
        <v>0</v>
      </c>
      <c r="C1179" s="232"/>
      <c r="D1179" s="232"/>
      <c r="E1179" s="112">
        <f t="shared" si="205"/>
        <v>0</v>
      </c>
      <c r="F1179" s="232"/>
      <c r="G1179" s="232"/>
      <c r="H1179" s="52" t="e">
        <f t="shared" si="206"/>
        <v>#DIV/0!</v>
      </c>
    </row>
    <row r="1180" spans="1:8" ht="16.5" customHeight="1" hidden="1">
      <c r="A1180" s="111" t="s">
        <v>492</v>
      </c>
      <c r="B1180" s="112">
        <f t="shared" si="204"/>
        <v>0</v>
      </c>
      <c r="C1180" s="232"/>
      <c r="D1180" s="232"/>
      <c r="E1180" s="112">
        <f t="shared" si="205"/>
        <v>0</v>
      </c>
      <c r="F1180" s="232"/>
      <c r="G1180" s="232"/>
      <c r="H1180" s="52" t="e">
        <f t="shared" si="206"/>
        <v>#DIV/0!</v>
      </c>
    </row>
    <row r="1181" spans="1:8" ht="16.5" customHeight="1" hidden="1">
      <c r="A1181" s="111" t="s">
        <v>493</v>
      </c>
      <c r="B1181" s="112">
        <f t="shared" si="204"/>
        <v>0</v>
      </c>
      <c r="C1181" s="232"/>
      <c r="D1181" s="232"/>
      <c r="E1181" s="112">
        <f t="shared" si="205"/>
        <v>0</v>
      </c>
      <c r="F1181" s="232"/>
      <c r="G1181" s="232"/>
      <c r="H1181" s="52" t="e">
        <f t="shared" si="206"/>
        <v>#DIV/0!</v>
      </c>
    </row>
    <row r="1182" spans="1:8" ht="16.5" customHeight="1" hidden="1">
      <c r="A1182" s="111" t="s">
        <v>494</v>
      </c>
      <c r="B1182" s="112">
        <f t="shared" si="204"/>
        <v>0</v>
      </c>
      <c r="C1182" s="232"/>
      <c r="D1182" s="232"/>
      <c r="E1182" s="112">
        <f t="shared" si="205"/>
        <v>0</v>
      </c>
      <c r="F1182" s="232"/>
      <c r="G1182" s="232"/>
      <c r="H1182" s="52" t="e">
        <f t="shared" si="206"/>
        <v>#DIV/0!</v>
      </c>
    </row>
    <row r="1183" spans="1:8" ht="16.5" customHeight="1" hidden="1">
      <c r="A1183" s="111" t="s">
        <v>495</v>
      </c>
      <c r="B1183" s="112">
        <f t="shared" si="204"/>
        <v>0</v>
      </c>
      <c r="C1183" s="112"/>
      <c r="D1183" s="112"/>
      <c r="E1183" s="112">
        <f t="shared" si="205"/>
        <v>0</v>
      </c>
      <c r="F1183" s="112"/>
      <c r="G1183" s="112"/>
      <c r="H1183" s="52" t="e">
        <f t="shared" si="206"/>
        <v>#DIV/0!</v>
      </c>
    </row>
    <row r="1184" spans="1:8" ht="19.5" customHeight="1">
      <c r="A1184" s="111" t="s">
        <v>496</v>
      </c>
      <c r="B1184" s="110">
        <f aca="true" t="shared" si="207" ref="B1184:G1184">SUM(B1185:B1199)</f>
        <v>102</v>
      </c>
      <c r="C1184" s="110">
        <f t="shared" si="207"/>
        <v>102</v>
      </c>
      <c r="D1184" s="110">
        <f t="shared" si="207"/>
        <v>0</v>
      </c>
      <c r="E1184" s="110">
        <f t="shared" si="207"/>
        <v>120</v>
      </c>
      <c r="F1184" s="110">
        <f t="shared" si="207"/>
        <v>120</v>
      </c>
      <c r="G1184" s="110">
        <f t="shared" si="207"/>
        <v>0</v>
      </c>
      <c r="H1184" s="52">
        <f t="shared" si="206"/>
        <v>17.64705882352942</v>
      </c>
    </row>
    <row r="1185" spans="1:8" ht="16.5" customHeight="1" hidden="1">
      <c r="A1185" s="111" t="s">
        <v>801</v>
      </c>
      <c r="B1185" s="112">
        <f aca="true" t="shared" si="208" ref="B1185:B1200">C1185+D1185</f>
        <v>0</v>
      </c>
      <c r="C1185" s="232"/>
      <c r="D1185" s="232"/>
      <c r="E1185" s="112">
        <f t="shared" si="205"/>
        <v>0</v>
      </c>
      <c r="F1185" s="232"/>
      <c r="G1185" s="232"/>
      <c r="H1185" s="52" t="e">
        <f t="shared" si="206"/>
        <v>#DIV/0!</v>
      </c>
    </row>
    <row r="1186" spans="1:8" ht="16.5" customHeight="1" hidden="1">
      <c r="A1186" s="111" t="s">
        <v>802</v>
      </c>
      <c r="B1186" s="112">
        <f t="shared" si="208"/>
        <v>0</v>
      </c>
      <c r="C1186" s="232"/>
      <c r="D1186" s="232"/>
      <c r="E1186" s="112">
        <f t="shared" si="205"/>
        <v>0</v>
      </c>
      <c r="F1186" s="232"/>
      <c r="G1186" s="232"/>
      <c r="H1186" s="52" t="e">
        <f t="shared" si="206"/>
        <v>#DIV/0!</v>
      </c>
    </row>
    <row r="1187" spans="1:8" ht="16.5" customHeight="1" hidden="1">
      <c r="A1187" s="111" t="s">
        <v>803</v>
      </c>
      <c r="B1187" s="112">
        <f t="shared" si="208"/>
        <v>0</v>
      </c>
      <c r="C1187" s="232"/>
      <c r="D1187" s="232"/>
      <c r="E1187" s="112">
        <f t="shared" si="205"/>
        <v>0</v>
      </c>
      <c r="F1187" s="232"/>
      <c r="G1187" s="232"/>
      <c r="H1187" s="52" t="e">
        <f t="shared" si="206"/>
        <v>#DIV/0!</v>
      </c>
    </row>
    <row r="1188" spans="1:8" ht="19.5" customHeight="1">
      <c r="A1188" s="111" t="s">
        <v>497</v>
      </c>
      <c r="B1188" s="112">
        <f t="shared" si="208"/>
        <v>52</v>
      </c>
      <c r="C1188" s="112">
        <v>52</v>
      </c>
      <c r="D1188" s="112"/>
      <c r="E1188" s="112">
        <f t="shared" si="205"/>
        <v>70</v>
      </c>
      <c r="F1188" s="112">
        <v>70</v>
      </c>
      <c r="G1188" s="112"/>
      <c r="H1188" s="52">
        <f t="shared" si="206"/>
        <v>34.61538461538461</v>
      </c>
    </row>
    <row r="1189" spans="1:8" ht="16.5" customHeight="1" hidden="1">
      <c r="A1189" s="111" t="s">
        <v>498</v>
      </c>
      <c r="B1189" s="112">
        <f t="shared" si="208"/>
        <v>0</v>
      </c>
      <c r="C1189" s="232"/>
      <c r="D1189" s="232"/>
      <c r="E1189" s="112">
        <f t="shared" si="205"/>
        <v>0</v>
      </c>
      <c r="F1189" s="232"/>
      <c r="G1189" s="232"/>
      <c r="H1189" s="52" t="e">
        <f t="shared" si="206"/>
        <v>#DIV/0!</v>
      </c>
    </row>
    <row r="1190" spans="1:8" ht="16.5" customHeight="1" hidden="1">
      <c r="A1190" s="111" t="s">
        <v>499</v>
      </c>
      <c r="B1190" s="112">
        <f t="shared" si="208"/>
        <v>0</v>
      </c>
      <c r="C1190" s="112"/>
      <c r="D1190" s="112"/>
      <c r="E1190" s="112">
        <f t="shared" si="205"/>
        <v>0</v>
      </c>
      <c r="F1190" s="112"/>
      <c r="G1190" s="112"/>
      <c r="H1190" s="52" t="e">
        <f t="shared" si="206"/>
        <v>#DIV/0!</v>
      </c>
    </row>
    <row r="1191" spans="1:8" ht="16.5" customHeight="1" hidden="1">
      <c r="A1191" s="111" t="s">
        <v>500</v>
      </c>
      <c r="B1191" s="112">
        <f t="shared" si="208"/>
        <v>0</v>
      </c>
      <c r="C1191" s="232"/>
      <c r="D1191" s="232"/>
      <c r="E1191" s="112">
        <f t="shared" si="205"/>
        <v>0</v>
      </c>
      <c r="F1191" s="232"/>
      <c r="G1191" s="232"/>
      <c r="H1191" s="52" t="e">
        <f aca="true" t="shared" si="209" ref="H1191:H1254">E1191/B1191*100-100</f>
        <v>#DIV/0!</v>
      </c>
    </row>
    <row r="1192" spans="1:8" ht="16.5" customHeight="1" hidden="1">
      <c r="A1192" s="111" t="s">
        <v>501</v>
      </c>
      <c r="B1192" s="112">
        <f t="shared" si="208"/>
        <v>0</v>
      </c>
      <c r="C1192" s="232"/>
      <c r="D1192" s="232"/>
      <c r="E1192" s="112">
        <f aca="true" t="shared" si="210" ref="E1192:E1255">F1192+G1192</f>
        <v>0</v>
      </c>
      <c r="F1192" s="232"/>
      <c r="G1192" s="232"/>
      <c r="H1192" s="52" t="e">
        <f t="shared" si="209"/>
        <v>#DIV/0!</v>
      </c>
    </row>
    <row r="1193" spans="1:8" ht="16.5" customHeight="1" hidden="1">
      <c r="A1193" s="111" t="s">
        <v>502</v>
      </c>
      <c r="B1193" s="112">
        <f t="shared" si="208"/>
        <v>0</v>
      </c>
      <c r="C1193" s="112"/>
      <c r="D1193" s="112"/>
      <c r="E1193" s="112">
        <f t="shared" si="210"/>
        <v>0</v>
      </c>
      <c r="F1193" s="112"/>
      <c r="G1193" s="112"/>
      <c r="H1193" s="52" t="e">
        <f t="shared" si="209"/>
        <v>#DIV/0!</v>
      </c>
    </row>
    <row r="1194" spans="1:8" ht="16.5" customHeight="1" hidden="1">
      <c r="A1194" s="111" t="s">
        <v>503</v>
      </c>
      <c r="B1194" s="112">
        <f t="shared" si="208"/>
        <v>0</v>
      </c>
      <c r="C1194" s="232"/>
      <c r="D1194" s="232"/>
      <c r="E1194" s="112">
        <f t="shared" si="210"/>
        <v>0</v>
      </c>
      <c r="F1194" s="232"/>
      <c r="G1194" s="232"/>
      <c r="H1194" s="52" t="e">
        <f t="shared" si="209"/>
        <v>#DIV/0!</v>
      </c>
    </row>
    <row r="1195" spans="1:8" ht="19.5" customHeight="1">
      <c r="A1195" s="111" t="s">
        <v>504</v>
      </c>
      <c r="B1195" s="112">
        <f t="shared" si="208"/>
        <v>50</v>
      </c>
      <c r="C1195" s="232">
        <v>50</v>
      </c>
      <c r="D1195" s="232"/>
      <c r="E1195" s="112">
        <f t="shared" si="210"/>
        <v>50</v>
      </c>
      <c r="F1195" s="232">
        <v>50</v>
      </c>
      <c r="G1195" s="232"/>
      <c r="H1195" s="52">
        <f t="shared" si="209"/>
        <v>0</v>
      </c>
    </row>
    <row r="1196" spans="1:8" ht="16.5" customHeight="1" hidden="1">
      <c r="A1196" s="111" t="s">
        <v>505</v>
      </c>
      <c r="B1196" s="112">
        <f t="shared" si="208"/>
        <v>0</v>
      </c>
      <c r="C1196" s="232"/>
      <c r="D1196" s="232"/>
      <c r="E1196" s="112">
        <f t="shared" si="210"/>
        <v>0</v>
      </c>
      <c r="F1196" s="232"/>
      <c r="G1196" s="232"/>
      <c r="H1196" s="52" t="e">
        <f t="shared" si="209"/>
        <v>#DIV/0!</v>
      </c>
    </row>
    <row r="1197" spans="1:8" ht="16.5" customHeight="1" hidden="1">
      <c r="A1197" s="111" t="s">
        <v>506</v>
      </c>
      <c r="B1197" s="112">
        <f t="shared" si="208"/>
        <v>0</v>
      </c>
      <c r="C1197" s="232"/>
      <c r="D1197" s="232"/>
      <c r="E1197" s="112">
        <f t="shared" si="210"/>
        <v>0</v>
      </c>
      <c r="F1197" s="232"/>
      <c r="G1197" s="232"/>
      <c r="H1197" s="52" t="e">
        <f t="shared" si="209"/>
        <v>#DIV/0!</v>
      </c>
    </row>
    <row r="1198" spans="1:8" ht="16.5" customHeight="1" hidden="1">
      <c r="A1198" s="111" t="s">
        <v>507</v>
      </c>
      <c r="B1198" s="112">
        <f t="shared" si="208"/>
        <v>0</v>
      </c>
      <c r="C1198" s="232"/>
      <c r="D1198" s="232"/>
      <c r="E1198" s="112">
        <f t="shared" si="210"/>
        <v>0</v>
      </c>
      <c r="F1198" s="232"/>
      <c r="G1198" s="232"/>
      <c r="H1198" s="52" t="e">
        <f t="shared" si="209"/>
        <v>#DIV/0!</v>
      </c>
    </row>
    <row r="1199" spans="1:8" ht="16.5" customHeight="1" hidden="1">
      <c r="A1199" s="111" t="s">
        <v>508</v>
      </c>
      <c r="B1199" s="112">
        <f t="shared" si="208"/>
        <v>0</v>
      </c>
      <c r="C1199" s="232"/>
      <c r="D1199" s="232"/>
      <c r="E1199" s="112">
        <f t="shared" si="210"/>
        <v>0</v>
      </c>
      <c r="F1199" s="232"/>
      <c r="G1199" s="232"/>
      <c r="H1199" s="52" t="e">
        <f t="shared" si="209"/>
        <v>#DIV/0!</v>
      </c>
    </row>
    <row r="1200" spans="1:8" ht="16.5" customHeight="1" hidden="1">
      <c r="A1200" s="111" t="s">
        <v>509</v>
      </c>
      <c r="B1200" s="112">
        <f t="shared" si="208"/>
        <v>0</v>
      </c>
      <c r="C1200" s="232"/>
      <c r="D1200" s="232"/>
      <c r="E1200" s="112">
        <f t="shared" si="210"/>
        <v>0</v>
      </c>
      <c r="F1200" s="232"/>
      <c r="G1200" s="232"/>
      <c r="H1200" s="52" t="e">
        <f t="shared" si="209"/>
        <v>#DIV/0!</v>
      </c>
    </row>
    <row r="1201" spans="1:8" ht="19.5" customHeight="1">
      <c r="A1201" s="109" t="s">
        <v>668</v>
      </c>
      <c r="B1201" s="110">
        <f aca="true" t="shared" si="211" ref="B1201:G1201">SUM(B1202,B1211,B1217)</f>
        <v>4865</v>
      </c>
      <c r="C1201" s="110">
        <f t="shared" si="211"/>
        <v>3890</v>
      </c>
      <c r="D1201" s="110">
        <f t="shared" si="211"/>
        <v>975</v>
      </c>
      <c r="E1201" s="110">
        <f t="shared" si="211"/>
        <v>6325</v>
      </c>
      <c r="F1201" s="110">
        <f t="shared" si="211"/>
        <v>4815</v>
      </c>
      <c r="G1201" s="110">
        <f t="shared" si="211"/>
        <v>1510</v>
      </c>
      <c r="H1201" s="52">
        <f t="shared" si="209"/>
        <v>30.01027749229189</v>
      </c>
    </row>
    <row r="1202" spans="1:8" ht="19.5" customHeight="1">
      <c r="A1202" s="111" t="s">
        <v>510</v>
      </c>
      <c r="B1202" s="110">
        <f aca="true" t="shared" si="212" ref="B1202:G1202">SUM(B1203:B1210)</f>
        <v>1028</v>
      </c>
      <c r="C1202" s="110">
        <f t="shared" si="212"/>
        <v>53</v>
      </c>
      <c r="D1202" s="110">
        <f t="shared" si="212"/>
        <v>975</v>
      </c>
      <c r="E1202" s="110">
        <f t="shared" si="212"/>
        <v>1559</v>
      </c>
      <c r="F1202" s="110">
        <f t="shared" si="212"/>
        <v>49</v>
      </c>
      <c r="G1202" s="110">
        <f t="shared" si="212"/>
        <v>1510</v>
      </c>
      <c r="H1202" s="52">
        <f t="shared" si="209"/>
        <v>51.65369649805447</v>
      </c>
    </row>
    <row r="1203" spans="1:8" ht="16.5" customHeight="1" hidden="1">
      <c r="A1203" s="111" t="s">
        <v>511</v>
      </c>
      <c r="B1203" s="112">
        <f aca="true" t="shared" si="213" ref="B1203:B1210">C1203+D1203</f>
        <v>0</v>
      </c>
      <c r="C1203" s="112"/>
      <c r="D1203" s="112"/>
      <c r="E1203" s="112">
        <f t="shared" si="210"/>
        <v>0</v>
      </c>
      <c r="F1203" s="112"/>
      <c r="G1203" s="112"/>
      <c r="H1203" s="52" t="e">
        <f t="shared" si="209"/>
        <v>#DIV/0!</v>
      </c>
    </row>
    <row r="1204" spans="1:8" ht="16.5" customHeight="1" hidden="1">
      <c r="A1204" s="111" t="s">
        <v>512</v>
      </c>
      <c r="B1204" s="112">
        <f t="shared" si="213"/>
        <v>0</v>
      </c>
      <c r="C1204" s="232"/>
      <c r="D1204" s="232"/>
      <c r="E1204" s="112">
        <f t="shared" si="210"/>
        <v>0</v>
      </c>
      <c r="F1204" s="232"/>
      <c r="G1204" s="232"/>
      <c r="H1204" s="52" t="e">
        <f t="shared" si="209"/>
        <v>#DIV/0!</v>
      </c>
    </row>
    <row r="1205" spans="1:8" ht="19.5" customHeight="1">
      <c r="A1205" s="111" t="s">
        <v>513</v>
      </c>
      <c r="B1205" s="112">
        <f t="shared" si="213"/>
        <v>603</v>
      </c>
      <c r="C1205" s="232">
        <v>53</v>
      </c>
      <c r="D1205" s="232">
        <v>550</v>
      </c>
      <c r="E1205" s="112">
        <f t="shared" si="210"/>
        <v>49</v>
      </c>
      <c r="F1205" s="232">
        <v>49</v>
      </c>
      <c r="G1205" s="232"/>
      <c r="H1205" s="52">
        <f t="shared" si="209"/>
        <v>-91.87396351575455</v>
      </c>
    </row>
    <row r="1206" spans="1:8" ht="16.5" customHeight="1" hidden="1">
      <c r="A1206" s="111" t="s">
        <v>514</v>
      </c>
      <c r="B1206" s="112">
        <f t="shared" si="213"/>
        <v>0</v>
      </c>
      <c r="C1206" s="232"/>
      <c r="D1206" s="232"/>
      <c r="E1206" s="112">
        <f t="shared" si="210"/>
        <v>0</v>
      </c>
      <c r="F1206" s="232"/>
      <c r="G1206" s="232"/>
      <c r="H1206" s="52" t="e">
        <f t="shared" si="209"/>
        <v>#DIV/0!</v>
      </c>
    </row>
    <row r="1207" spans="1:8" ht="16.5" customHeight="1">
      <c r="A1207" s="111" t="s">
        <v>515</v>
      </c>
      <c r="B1207" s="112">
        <f t="shared" si="213"/>
        <v>425</v>
      </c>
      <c r="C1207" s="232"/>
      <c r="D1207" s="232">
        <v>425</v>
      </c>
      <c r="E1207" s="112">
        <f t="shared" si="210"/>
        <v>0</v>
      </c>
      <c r="F1207" s="232"/>
      <c r="G1207" s="232"/>
      <c r="H1207" s="52"/>
    </row>
    <row r="1208" spans="1:8" ht="16.5" customHeight="1">
      <c r="A1208" s="111" t="s">
        <v>516</v>
      </c>
      <c r="B1208" s="112">
        <f t="shared" si="213"/>
        <v>0</v>
      </c>
      <c r="C1208" s="232"/>
      <c r="D1208" s="232"/>
      <c r="E1208" s="112">
        <f t="shared" si="210"/>
        <v>1510</v>
      </c>
      <c r="F1208" s="232"/>
      <c r="G1208" s="232">
        <v>1510</v>
      </c>
      <c r="H1208" s="52"/>
    </row>
    <row r="1209" spans="1:8" ht="16.5" customHeight="1" hidden="1">
      <c r="A1209" s="111" t="s">
        <v>548</v>
      </c>
      <c r="B1209" s="112">
        <f t="shared" si="213"/>
        <v>0</v>
      </c>
      <c r="C1209" s="232"/>
      <c r="D1209" s="232"/>
      <c r="E1209" s="112">
        <f t="shared" si="210"/>
        <v>0</v>
      </c>
      <c r="F1209" s="232"/>
      <c r="G1209" s="232"/>
      <c r="H1209" s="52" t="e">
        <f t="shared" si="209"/>
        <v>#DIV/0!</v>
      </c>
    </row>
    <row r="1210" spans="1:8" ht="16.5" customHeight="1" hidden="1">
      <c r="A1210" s="111" t="s">
        <v>517</v>
      </c>
      <c r="B1210" s="112">
        <f t="shared" si="213"/>
        <v>0</v>
      </c>
      <c r="C1210" s="232"/>
      <c r="D1210" s="232"/>
      <c r="E1210" s="112">
        <f t="shared" si="210"/>
        <v>0</v>
      </c>
      <c r="F1210" s="232"/>
      <c r="G1210" s="232"/>
      <c r="H1210" s="52" t="e">
        <f t="shared" si="209"/>
        <v>#DIV/0!</v>
      </c>
    </row>
    <row r="1211" spans="1:8" ht="19.5" customHeight="1">
      <c r="A1211" s="111" t="s">
        <v>518</v>
      </c>
      <c r="B1211" s="233">
        <f aca="true" t="shared" si="214" ref="B1211:G1211">SUM(B1212:B1214)</f>
        <v>3837</v>
      </c>
      <c r="C1211" s="233">
        <f t="shared" si="214"/>
        <v>3837</v>
      </c>
      <c r="D1211" s="233">
        <f t="shared" si="214"/>
        <v>0</v>
      </c>
      <c r="E1211" s="233">
        <f t="shared" si="214"/>
        <v>4766</v>
      </c>
      <c r="F1211" s="233">
        <f t="shared" si="214"/>
        <v>4766</v>
      </c>
      <c r="G1211" s="233">
        <f t="shared" si="214"/>
        <v>0</v>
      </c>
      <c r="H1211" s="52">
        <f t="shared" si="209"/>
        <v>24.21162366432108</v>
      </c>
    </row>
    <row r="1212" spans="1:8" ht="19.5" customHeight="1">
      <c r="A1212" s="111" t="s">
        <v>519</v>
      </c>
      <c r="B1212" s="112">
        <f aca="true" t="shared" si="215" ref="B1212:B1217">C1212+D1212</f>
        <v>3837</v>
      </c>
      <c r="C1212" s="232">
        <v>3837</v>
      </c>
      <c r="D1212" s="232"/>
      <c r="E1212" s="112">
        <f t="shared" si="210"/>
        <v>4766</v>
      </c>
      <c r="F1212" s="232">
        <v>4766</v>
      </c>
      <c r="G1212" s="232"/>
      <c r="H1212" s="52">
        <f t="shared" si="209"/>
        <v>24.21162366432108</v>
      </c>
    </row>
    <row r="1213" spans="1:8" ht="16.5" customHeight="1" hidden="1">
      <c r="A1213" s="111" t="s">
        <v>520</v>
      </c>
      <c r="B1213" s="112">
        <f t="shared" si="215"/>
        <v>0</v>
      </c>
      <c r="C1213" s="232"/>
      <c r="D1213" s="232"/>
      <c r="E1213" s="112">
        <f t="shared" si="210"/>
        <v>0</v>
      </c>
      <c r="F1213" s="232"/>
      <c r="G1213" s="232"/>
      <c r="H1213" s="52" t="e">
        <f t="shared" si="209"/>
        <v>#DIV/0!</v>
      </c>
    </row>
    <row r="1214" spans="1:8" ht="16.5" customHeight="1" hidden="1">
      <c r="A1214" s="111" t="s">
        <v>521</v>
      </c>
      <c r="B1214" s="112">
        <f t="shared" si="215"/>
        <v>0</v>
      </c>
      <c r="C1214" s="232"/>
      <c r="D1214" s="232"/>
      <c r="E1214" s="112">
        <f t="shared" si="210"/>
        <v>0</v>
      </c>
      <c r="F1214" s="232"/>
      <c r="G1214" s="232"/>
      <c r="H1214" s="52" t="e">
        <f t="shared" si="209"/>
        <v>#DIV/0!</v>
      </c>
    </row>
    <row r="1215" spans="1:8" ht="16.5" customHeight="1" hidden="1">
      <c r="A1215" s="111" t="s">
        <v>522</v>
      </c>
      <c r="B1215" s="112">
        <f t="shared" si="215"/>
        <v>0</v>
      </c>
      <c r="C1215" s="233"/>
      <c r="D1215" s="233"/>
      <c r="E1215" s="112">
        <f t="shared" si="210"/>
        <v>0</v>
      </c>
      <c r="F1215" s="233"/>
      <c r="G1215" s="233"/>
      <c r="H1215" s="52" t="e">
        <f t="shared" si="209"/>
        <v>#DIV/0!</v>
      </c>
    </row>
    <row r="1216" spans="1:8" ht="16.5" customHeight="1" hidden="1">
      <c r="A1216" s="111" t="s">
        <v>523</v>
      </c>
      <c r="B1216" s="112">
        <f t="shared" si="215"/>
        <v>0</v>
      </c>
      <c r="C1216" s="232"/>
      <c r="D1216" s="232"/>
      <c r="E1216" s="112">
        <f t="shared" si="210"/>
        <v>0</v>
      </c>
      <c r="F1216" s="232"/>
      <c r="G1216" s="232"/>
      <c r="H1216" s="52" t="e">
        <f t="shared" si="209"/>
        <v>#DIV/0!</v>
      </c>
    </row>
    <row r="1217" spans="1:8" ht="16.5" customHeight="1" hidden="1">
      <c r="A1217" s="111" t="s">
        <v>524</v>
      </c>
      <c r="B1217" s="112">
        <f t="shared" si="215"/>
        <v>0</v>
      </c>
      <c r="C1217" s="232"/>
      <c r="D1217" s="232"/>
      <c r="E1217" s="112">
        <f t="shared" si="210"/>
        <v>0</v>
      </c>
      <c r="F1217" s="232"/>
      <c r="G1217" s="232"/>
      <c r="H1217" s="52" t="e">
        <f t="shared" si="209"/>
        <v>#DIV/0!</v>
      </c>
    </row>
    <row r="1218" spans="1:8" ht="19.5" customHeight="1">
      <c r="A1218" s="109" t="s">
        <v>669</v>
      </c>
      <c r="B1218" s="110">
        <f aca="true" t="shared" si="216" ref="B1218:G1218">SUM(B1219,B1234,B1248,B1254,B1260,B1272)</f>
        <v>209</v>
      </c>
      <c r="C1218" s="110">
        <f t="shared" si="216"/>
        <v>209</v>
      </c>
      <c r="D1218" s="110">
        <f t="shared" si="216"/>
        <v>0</v>
      </c>
      <c r="E1218" s="110">
        <f t="shared" si="216"/>
        <v>197</v>
      </c>
      <c r="F1218" s="110">
        <f t="shared" si="216"/>
        <v>197</v>
      </c>
      <c r="G1218" s="110">
        <f t="shared" si="216"/>
        <v>0</v>
      </c>
      <c r="H1218" s="52">
        <f t="shared" si="209"/>
        <v>-5.741626794258366</v>
      </c>
    </row>
    <row r="1219" spans="1:8" ht="19.5" customHeight="1">
      <c r="A1219" s="111" t="s">
        <v>525</v>
      </c>
      <c r="B1219" s="110">
        <f aca="true" t="shared" si="217" ref="B1219:G1219">SUM(B1220:B1233)</f>
        <v>193</v>
      </c>
      <c r="C1219" s="110">
        <f t="shared" si="217"/>
        <v>193</v>
      </c>
      <c r="D1219" s="110">
        <f t="shared" si="217"/>
        <v>0</v>
      </c>
      <c r="E1219" s="110">
        <f t="shared" si="217"/>
        <v>197</v>
      </c>
      <c r="F1219" s="110">
        <f t="shared" si="217"/>
        <v>197</v>
      </c>
      <c r="G1219" s="110">
        <f t="shared" si="217"/>
        <v>0</v>
      </c>
      <c r="H1219" s="52">
        <f t="shared" si="209"/>
        <v>2.0725388601036343</v>
      </c>
    </row>
    <row r="1220" spans="1:8" ht="19.5" customHeight="1">
      <c r="A1220" s="111" t="s">
        <v>801</v>
      </c>
      <c r="B1220" s="112">
        <f aca="true" t="shared" si="218" ref="B1220:B1271">C1220+D1220</f>
        <v>92</v>
      </c>
      <c r="C1220" s="112">
        <v>92</v>
      </c>
      <c r="D1220" s="112"/>
      <c r="E1220" s="112">
        <f t="shared" si="210"/>
        <v>96</v>
      </c>
      <c r="F1220" s="112">
        <v>96</v>
      </c>
      <c r="G1220" s="112"/>
      <c r="H1220" s="52">
        <f t="shared" si="209"/>
        <v>4.347826086956516</v>
      </c>
    </row>
    <row r="1221" spans="1:8" ht="16.5" customHeight="1" hidden="1">
      <c r="A1221" s="111" t="s">
        <v>802</v>
      </c>
      <c r="B1221" s="112">
        <f t="shared" si="218"/>
        <v>0</v>
      </c>
      <c r="C1221" s="232"/>
      <c r="D1221" s="232"/>
      <c r="E1221" s="112">
        <f t="shared" si="210"/>
        <v>0</v>
      </c>
      <c r="F1221" s="232"/>
      <c r="G1221" s="232"/>
      <c r="H1221" s="52" t="e">
        <f t="shared" si="209"/>
        <v>#DIV/0!</v>
      </c>
    </row>
    <row r="1222" spans="1:8" ht="16.5" customHeight="1" hidden="1">
      <c r="A1222" s="111" t="s">
        <v>803</v>
      </c>
      <c r="B1222" s="112">
        <f t="shared" si="218"/>
        <v>0</v>
      </c>
      <c r="C1222" s="232"/>
      <c r="D1222" s="232"/>
      <c r="E1222" s="112">
        <f t="shared" si="210"/>
        <v>0</v>
      </c>
      <c r="F1222" s="232"/>
      <c r="G1222" s="232"/>
      <c r="H1222" s="52" t="e">
        <f t="shared" si="209"/>
        <v>#DIV/0!</v>
      </c>
    </row>
    <row r="1223" spans="1:8" ht="16.5" customHeight="1" hidden="1">
      <c r="A1223" s="111" t="s">
        <v>526</v>
      </c>
      <c r="B1223" s="112">
        <f t="shared" si="218"/>
        <v>0</v>
      </c>
      <c r="C1223" s="232"/>
      <c r="D1223" s="232"/>
      <c r="E1223" s="112">
        <f t="shared" si="210"/>
        <v>0</v>
      </c>
      <c r="F1223" s="232"/>
      <c r="G1223" s="232"/>
      <c r="H1223" s="52" t="e">
        <f t="shared" si="209"/>
        <v>#DIV/0!</v>
      </c>
    </row>
    <row r="1224" spans="1:8" ht="16.5" customHeight="1" hidden="1">
      <c r="A1224" s="111" t="s">
        <v>527</v>
      </c>
      <c r="B1224" s="112">
        <f t="shared" si="218"/>
        <v>0</v>
      </c>
      <c r="C1224" s="112"/>
      <c r="D1224" s="112"/>
      <c r="E1224" s="112">
        <f t="shared" si="210"/>
        <v>0</v>
      </c>
      <c r="F1224" s="112"/>
      <c r="G1224" s="112"/>
      <c r="H1224" s="52" t="e">
        <f t="shared" si="209"/>
        <v>#DIV/0!</v>
      </c>
    </row>
    <row r="1225" spans="1:8" ht="19.5" customHeight="1">
      <c r="A1225" s="111" t="s">
        <v>528</v>
      </c>
      <c r="B1225" s="112">
        <f t="shared" si="218"/>
        <v>3</v>
      </c>
      <c r="C1225" s="232">
        <v>3</v>
      </c>
      <c r="D1225" s="232"/>
      <c r="E1225" s="112">
        <f t="shared" si="210"/>
        <v>3</v>
      </c>
      <c r="F1225" s="232">
        <v>3</v>
      </c>
      <c r="G1225" s="232"/>
      <c r="H1225" s="52">
        <f t="shared" si="209"/>
        <v>0</v>
      </c>
    </row>
    <row r="1226" spans="1:8" ht="16.5" customHeight="1" hidden="1">
      <c r="A1226" s="111" t="s">
        <v>529</v>
      </c>
      <c r="B1226" s="112">
        <f t="shared" si="218"/>
        <v>0</v>
      </c>
      <c r="C1226" s="232"/>
      <c r="D1226" s="232"/>
      <c r="E1226" s="112">
        <f t="shared" si="210"/>
        <v>0</v>
      </c>
      <c r="F1226" s="232"/>
      <c r="G1226" s="232"/>
      <c r="H1226" s="52" t="e">
        <f t="shared" si="209"/>
        <v>#DIV/0!</v>
      </c>
    </row>
    <row r="1227" spans="1:8" ht="19.5" customHeight="1">
      <c r="A1227" s="111" t="s">
        <v>530</v>
      </c>
      <c r="B1227" s="112">
        <f t="shared" si="218"/>
        <v>56</v>
      </c>
      <c r="C1227" s="232">
        <v>56</v>
      </c>
      <c r="D1227" s="232"/>
      <c r="E1227" s="112">
        <f t="shared" si="210"/>
        <v>56</v>
      </c>
      <c r="F1227" s="232">
        <v>56</v>
      </c>
      <c r="G1227" s="232"/>
      <c r="H1227" s="52">
        <f t="shared" si="209"/>
        <v>0</v>
      </c>
    </row>
    <row r="1228" spans="1:8" ht="16.5" customHeight="1" hidden="1">
      <c r="A1228" s="111" t="s">
        <v>531</v>
      </c>
      <c r="B1228" s="112">
        <f t="shared" si="218"/>
        <v>0</v>
      </c>
      <c r="C1228" s="232"/>
      <c r="D1228" s="232"/>
      <c r="E1228" s="112">
        <f t="shared" si="210"/>
        <v>0</v>
      </c>
      <c r="F1228" s="232"/>
      <c r="G1228" s="232"/>
      <c r="H1228" s="52" t="e">
        <f t="shared" si="209"/>
        <v>#DIV/0!</v>
      </c>
    </row>
    <row r="1229" spans="1:8" ht="16.5" customHeight="1" hidden="1">
      <c r="A1229" s="111" t="s">
        <v>532</v>
      </c>
      <c r="B1229" s="112">
        <f t="shared" si="218"/>
        <v>0</v>
      </c>
      <c r="C1229" s="232"/>
      <c r="D1229" s="232"/>
      <c r="E1229" s="112">
        <f t="shared" si="210"/>
        <v>0</v>
      </c>
      <c r="F1229" s="232"/>
      <c r="G1229" s="232"/>
      <c r="H1229" s="52" t="e">
        <f t="shared" si="209"/>
        <v>#DIV/0!</v>
      </c>
    </row>
    <row r="1230" spans="1:8" ht="16.5" customHeight="1" hidden="1">
      <c r="A1230" s="111" t="s">
        <v>533</v>
      </c>
      <c r="B1230" s="112">
        <f t="shared" si="218"/>
        <v>0</v>
      </c>
      <c r="C1230" s="232"/>
      <c r="D1230" s="232"/>
      <c r="E1230" s="112">
        <f t="shared" si="210"/>
        <v>0</v>
      </c>
      <c r="F1230" s="232"/>
      <c r="G1230" s="232"/>
      <c r="H1230" s="52" t="e">
        <f t="shared" si="209"/>
        <v>#DIV/0!</v>
      </c>
    </row>
    <row r="1231" spans="1:8" ht="16.5" customHeight="1" hidden="1">
      <c r="A1231" s="111" t="s">
        <v>534</v>
      </c>
      <c r="B1231" s="112">
        <f t="shared" si="218"/>
        <v>0</v>
      </c>
      <c r="C1231" s="232"/>
      <c r="D1231" s="232"/>
      <c r="E1231" s="112">
        <f t="shared" si="210"/>
        <v>0</v>
      </c>
      <c r="F1231" s="232"/>
      <c r="G1231" s="232"/>
      <c r="H1231" s="52" t="e">
        <f t="shared" si="209"/>
        <v>#DIV/0!</v>
      </c>
    </row>
    <row r="1232" spans="1:8" ht="16.5" customHeight="1" hidden="1">
      <c r="A1232" s="111" t="s">
        <v>810</v>
      </c>
      <c r="B1232" s="112">
        <f t="shared" si="218"/>
        <v>0</v>
      </c>
      <c r="C1232" s="112"/>
      <c r="D1232" s="112"/>
      <c r="E1232" s="112">
        <f t="shared" si="210"/>
        <v>0</v>
      </c>
      <c r="F1232" s="112"/>
      <c r="G1232" s="112"/>
      <c r="H1232" s="52" t="e">
        <f t="shared" si="209"/>
        <v>#DIV/0!</v>
      </c>
    </row>
    <row r="1233" spans="1:8" ht="19.5" customHeight="1">
      <c r="A1233" s="111" t="s">
        <v>535</v>
      </c>
      <c r="B1233" s="112">
        <f t="shared" si="218"/>
        <v>42</v>
      </c>
      <c r="C1233" s="112">
        <v>42</v>
      </c>
      <c r="D1233" s="112"/>
      <c r="E1233" s="112">
        <f t="shared" si="210"/>
        <v>42</v>
      </c>
      <c r="F1233" s="112">
        <v>42</v>
      </c>
      <c r="G1233" s="112"/>
      <c r="H1233" s="52">
        <f t="shared" si="209"/>
        <v>0</v>
      </c>
    </row>
    <row r="1234" spans="1:8" ht="16.5" customHeight="1" hidden="1">
      <c r="A1234" s="111" t="s">
        <v>536</v>
      </c>
      <c r="B1234" s="112">
        <f t="shared" si="218"/>
        <v>0</v>
      </c>
      <c r="C1234" s="233"/>
      <c r="D1234" s="233"/>
      <c r="E1234" s="112">
        <f t="shared" si="210"/>
        <v>0</v>
      </c>
      <c r="F1234" s="233"/>
      <c r="G1234" s="233"/>
      <c r="H1234" s="52" t="e">
        <f t="shared" si="209"/>
        <v>#DIV/0!</v>
      </c>
    </row>
    <row r="1235" spans="1:8" ht="16.5" customHeight="1" hidden="1">
      <c r="A1235" s="111" t="s">
        <v>801</v>
      </c>
      <c r="B1235" s="112">
        <f t="shared" si="218"/>
        <v>0</v>
      </c>
      <c r="C1235" s="232"/>
      <c r="D1235" s="232"/>
      <c r="E1235" s="112">
        <f t="shared" si="210"/>
        <v>0</v>
      </c>
      <c r="F1235" s="232"/>
      <c r="G1235" s="232"/>
      <c r="H1235" s="52" t="e">
        <f t="shared" si="209"/>
        <v>#DIV/0!</v>
      </c>
    </row>
    <row r="1236" spans="1:8" ht="16.5" customHeight="1" hidden="1">
      <c r="A1236" s="111" t="s">
        <v>802</v>
      </c>
      <c r="B1236" s="112">
        <f t="shared" si="218"/>
        <v>0</v>
      </c>
      <c r="C1236" s="232"/>
      <c r="D1236" s="232"/>
      <c r="E1236" s="112">
        <f t="shared" si="210"/>
        <v>0</v>
      </c>
      <c r="F1236" s="232"/>
      <c r="G1236" s="232"/>
      <c r="H1236" s="52" t="e">
        <f t="shared" si="209"/>
        <v>#DIV/0!</v>
      </c>
    </row>
    <row r="1237" spans="1:8" ht="16.5" customHeight="1" hidden="1">
      <c r="A1237" s="111" t="s">
        <v>803</v>
      </c>
      <c r="B1237" s="112">
        <f t="shared" si="218"/>
        <v>0</v>
      </c>
      <c r="C1237" s="232"/>
      <c r="D1237" s="232"/>
      <c r="E1237" s="112">
        <f t="shared" si="210"/>
        <v>0</v>
      </c>
      <c r="F1237" s="232"/>
      <c r="G1237" s="232"/>
      <c r="H1237" s="52" t="e">
        <f t="shared" si="209"/>
        <v>#DIV/0!</v>
      </c>
    </row>
    <row r="1238" spans="1:8" ht="16.5" customHeight="1" hidden="1">
      <c r="A1238" s="111" t="s">
        <v>537</v>
      </c>
      <c r="B1238" s="112">
        <f t="shared" si="218"/>
        <v>0</v>
      </c>
      <c r="C1238" s="232"/>
      <c r="D1238" s="232"/>
      <c r="E1238" s="112">
        <f t="shared" si="210"/>
        <v>0</v>
      </c>
      <c r="F1238" s="232"/>
      <c r="G1238" s="232"/>
      <c r="H1238" s="52" t="e">
        <f t="shared" si="209"/>
        <v>#DIV/0!</v>
      </c>
    </row>
    <row r="1239" spans="1:8" ht="16.5" customHeight="1" hidden="1">
      <c r="A1239" s="111" t="s">
        <v>538</v>
      </c>
      <c r="B1239" s="112">
        <f t="shared" si="218"/>
        <v>0</v>
      </c>
      <c r="C1239" s="232"/>
      <c r="D1239" s="232"/>
      <c r="E1239" s="112">
        <f t="shared" si="210"/>
        <v>0</v>
      </c>
      <c r="F1239" s="232"/>
      <c r="G1239" s="232"/>
      <c r="H1239" s="52" t="e">
        <f t="shared" si="209"/>
        <v>#DIV/0!</v>
      </c>
    </row>
    <row r="1240" spans="1:8" ht="16.5" customHeight="1" hidden="1">
      <c r="A1240" s="111" t="s">
        <v>539</v>
      </c>
      <c r="B1240" s="112">
        <f t="shared" si="218"/>
        <v>0</v>
      </c>
      <c r="C1240" s="232"/>
      <c r="D1240" s="232"/>
      <c r="E1240" s="112">
        <f t="shared" si="210"/>
        <v>0</v>
      </c>
      <c r="F1240" s="232"/>
      <c r="G1240" s="232"/>
      <c r="H1240" s="52" t="e">
        <f t="shared" si="209"/>
        <v>#DIV/0!</v>
      </c>
    </row>
    <row r="1241" spans="1:8" ht="16.5" customHeight="1" hidden="1">
      <c r="A1241" s="111" t="s">
        <v>540</v>
      </c>
      <c r="B1241" s="112">
        <f t="shared" si="218"/>
        <v>0</v>
      </c>
      <c r="C1241" s="232"/>
      <c r="D1241" s="232"/>
      <c r="E1241" s="112">
        <f t="shared" si="210"/>
        <v>0</v>
      </c>
      <c r="F1241" s="232"/>
      <c r="G1241" s="232"/>
      <c r="H1241" s="52" t="e">
        <f t="shared" si="209"/>
        <v>#DIV/0!</v>
      </c>
    </row>
    <row r="1242" spans="1:8" ht="16.5" customHeight="1" hidden="1">
      <c r="A1242" s="111" t="s">
        <v>541</v>
      </c>
      <c r="B1242" s="112">
        <f t="shared" si="218"/>
        <v>0</v>
      </c>
      <c r="C1242" s="232"/>
      <c r="D1242" s="232"/>
      <c r="E1242" s="112">
        <f t="shared" si="210"/>
        <v>0</v>
      </c>
      <c r="F1242" s="232"/>
      <c r="G1242" s="232"/>
      <c r="H1242" s="52" t="e">
        <f t="shared" si="209"/>
        <v>#DIV/0!</v>
      </c>
    </row>
    <row r="1243" spans="1:8" ht="16.5" customHeight="1" hidden="1">
      <c r="A1243" s="111" t="s">
        <v>542</v>
      </c>
      <c r="B1243" s="112">
        <f t="shared" si="218"/>
        <v>0</v>
      </c>
      <c r="C1243" s="232"/>
      <c r="D1243" s="232"/>
      <c r="E1243" s="112">
        <f t="shared" si="210"/>
        <v>0</v>
      </c>
      <c r="F1243" s="232"/>
      <c r="G1243" s="232"/>
      <c r="H1243" s="52" t="e">
        <f t="shared" si="209"/>
        <v>#DIV/0!</v>
      </c>
    </row>
    <row r="1244" spans="1:8" ht="16.5" customHeight="1" hidden="1">
      <c r="A1244" s="111" t="s">
        <v>543</v>
      </c>
      <c r="B1244" s="112">
        <f t="shared" si="218"/>
        <v>0</v>
      </c>
      <c r="C1244" s="232"/>
      <c r="D1244" s="232"/>
      <c r="E1244" s="112">
        <f t="shared" si="210"/>
        <v>0</v>
      </c>
      <c r="F1244" s="232"/>
      <c r="G1244" s="232"/>
      <c r="H1244" s="52" t="e">
        <f t="shared" si="209"/>
        <v>#DIV/0!</v>
      </c>
    </row>
    <row r="1245" spans="1:8" ht="16.5" customHeight="1" hidden="1">
      <c r="A1245" s="111" t="s">
        <v>544</v>
      </c>
      <c r="B1245" s="112">
        <f t="shared" si="218"/>
        <v>0</v>
      </c>
      <c r="C1245" s="232"/>
      <c r="D1245" s="232"/>
      <c r="E1245" s="112">
        <f t="shared" si="210"/>
        <v>0</v>
      </c>
      <c r="F1245" s="232"/>
      <c r="G1245" s="232"/>
      <c r="H1245" s="52" t="e">
        <f t="shared" si="209"/>
        <v>#DIV/0!</v>
      </c>
    </row>
    <row r="1246" spans="1:8" ht="16.5" customHeight="1" hidden="1">
      <c r="A1246" s="111" t="s">
        <v>810</v>
      </c>
      <c r="B1246" s="112">
        <f t="shared" si="218"/>
        <v>0</v>
      </c>
      <c r="C1246" s="232"/>
      <c r="D1246" s="232"/>
      <c r="E1246" s="112">
        <f t="shared" si="210"/>
        <v>0</v>
      </c>
      <c r="F1246" s="232"/>
      <c r="G1246" s="232"/>
      <c r="H1246" s="52" t="e">
        <f t="shared" si="209"/>
        <v>#DIV/0!</v>
      </c>
    </row>
    <row r="1247" spans="1:8" ht="16.5" customHeight="1" hidden="1">
      <c r="A1247" s="111" t="s">
        <v>545</v>
      </c>
      <c r="B1247" s="112">
        <f t="shared" si="218"/>
        <v>0</v>
      </c>
      <c r="C1247" s="232"/>
      <c r="D1247" s="232"/>
      <c r="E1247" s="112">
        <f t="shared" si="210"/>
        <v>0</v>
      </c>
      <c r="F1247" s="232"/>
      <c r="G1247" s="232"/>
      <c r="H1247" s="52" t="e">
        <f t="shared" si="209"/>
        <v>#DIV/0!</v>
      </c>
    </row>
    <row r="1248" spans="1:8" ht="16.5" customHeight="1" hidden="1">
      <c r="A1248" s="111" t="s">
        <v>546</v>
      </c>
      <c r="B1248" s="112">
        <f t="shared" si="218"/>
        <v>0</v>
      </c>
      <c r="C1248" s="233"/>
      <c r="D1248" s="233"/>
      <c r="E1248" s="112">
        <f t="shared" si="210"/>
        <v>0</v>
      </c>
      <c r="F1248" s="233"/>
      <c r="G1248" s="233"/>
      <c r="H1248" s="52" t="e">
        <f t="shared" si="209"/>
        <v>#DIV/0!</v>
      </c>
    </row>
    <row r="1249" spans="1:8" ht="16.5" customHeight="1" hidden="1">
      <c r="A1249" s="111" t="s">
        <v>547</v>
      </c>
      <c r="B1249" s="112">
        <f t="shared" si="218"/>
        <v>0</v>
      </c>
      <c r="C1249" s="232"/>
      <c r="D1249" s="232"/>
      <c r="E1249" s="112">
        <f t="shared" si="210"/>
        <v>0</v>
      </c>
      <c r="F1249" s="232"/>
      <c r="G1249" s="232"/>
      <c r="H1249" s="52" t="e">
        <f t="shared" si="209"/>
        <v>#DIV/0!</v>
      </c>
    </row>
    <row r="1250" spans="1:8" ht="16.5" customHeight="1" hidden="1">
      <c r="A1250" s="111" t="s">
        <v>746</v>
      </c>
      <c r="B1250" s="112">
        <f t="shared" si="218"/>
        <v>0</v>
      </c>
      <c r="C1250" s="232"/>
      <c r="D1250" s="232"/>
      <c r="E1250" s="112">
        <f t="shared" si="210"/>
        <v>0</v>
      </c>
      <c r="F1250" s="232"/>
      <c r="G1250" s="232"/>
      <c r="H1250" s="52" t="e">
        <f t="shared" si="209"/>
        <v>#DIV/0!</v>
      </c>
    </row>
    <row r="1251" spans="1:8" ht="16.5" customHeight="1" hidden="1">
      <c r="A1251" s="111" t="s">
        <v>747</v>
      </c>
      <c r="B1251" s="112">
        <f t="shared" si="218"/>
        <v>0</v>
      </c>
      <c r="C1251" s="232"/>
      <c r="D1251" s="232"/>
      <c r="E1251" s="112">
        <f t="shared" si="210"/>
        <v>0</v>
      </c>
      <c r="F1251" s="232"/>
      <c r="G1251" s="232"/>
      <c r="H1251" s="52" t="e">
        <f t="shared" si="209"/>
        <v>#DIV/0!</v>
      </c>
    </row>
    <row r="1252" spans="1:8" ht="16.5" customHeight="1" hidden="1">
      <c r="A1252" s="111" t="s">
        <v>748</v>
      </c>
      <c r="B1252" s="112">
        <f t="shared" si="218"/>
        <v>0</v>
      </c>
      <c r="C1252" s="232"/>
      <c r="D1252" s="232"/>
      <c r="E1252" s="112">
        <f t="shared" si="210"/>
        <v>0</v>
      </c>
      <c r="F1252" s="232"/>
      <c r="G1252" s="232"/>
      <c r="H1252" s="52" t="e">
        <f t="shared" si="209"/>
        <v>#DIV/0!</v>
      </c>
    </row>
    <row r="1253" spans="1:8" ht="16.5" customHeight="1" hidden="1">
      <c r="A1253" s="111" t="s">
        <v>749</v>
      </c>
      <c r="B1253" s="112">
        <f t="shared" si="218"/>
        <v>0</v>
      </c>
      <c r="C1253" s="232"/>
      <c r="D1253" s="232"/>
      <c r="E1253" s="112">
        <f t="shared" si="210"/>
        <v>0</v>
      </c>
      <c r="F1253" s="232"/>
      <c r="G1253" s="232"/>
      <c r="H1253" s="52" t="e">
        <f t="shared" si="209"/>
        <v>#DIV/0!</v>
      </c>
    </row>
    <row r="1254" spans="1:8" ht="16.5" customHeight="1" hidden="1">
      <c r="A1254" s="111" t="s">
        <v>750</v>
      </c>
      <c r="B1254" s="112">
        <f t="shared" si="218"/>
        <v>0</v>
      </c>
      <c r="C1254" s="110"/>
      <c r="D1254" s="110"/>
      <c r="E1254" s="112">
        <f t="shared" si="210"/>
        <v>0</v>
      </c>
      <c r="F1254" s="110"/>
      <c r="G1254" s="110"/>
      <c r="H1254" s="52" t="e">
        <f t="shared" si="209"/>
        <v>#DIV/0!</v>
      </c>
    </row>
    <row r="1255" spans="1:8" ht="16.5" customHeight="1" hidden="1">
      <c r="A1255" s="111" t="s">
        <v>751</v>
      </c>
      <c r="B1255" s="112">
        <f t="shared" si="218"/>
        <v>0</v>
      </c>
      <c r="C1255" s="112"/>
      <c r="D1255" s="112"/>
      <c r="E1255" s="112">
        <f t="shared" si="210"/>
        <v>0</v>
      </c>
      <c r="F1255" s="112"/>
      <c r="G1255" s="112"/>
      <c r="H1255" s="52" t="e">
        <f aca="true" t="shared" si="219" ref="H1255:H1304">E1255/B1255*100-100</f>
        <v>#DIV/0!</v>
      </c>
    </row>
    <row r="1256" spans="1:8" ht="16.5" customHeight="1" hidden="1">
      <c r="A1256" s="111" t="s">
        <v>752</v>
      </c>
      <c r="B1256" s="112">
        <f t="shared" si="218"/>
        <v>0</v>
      </c>
      <c r="C1256" s="232"/>
      <c r="D1256" s="232"/>
      <c r="E1256" s="112">
        <f aca="true" t="shared" si="220" ref="E1256:E1300">F1256+G1256</f>
        <v>0</v>
      </c>
      <c r="F1256" s="232"/>
      <c r="G1256" s="232"/>
      <c r="H1256" s="52" t="e">
        <f t="shared" si="219"/>
        <v>#DIV/0!</v>
      </c>
    </row>
    <row r="1257" spans="1:8" ht="16.5" customHeight="1" hidden="1">
      <c r="A1257" s="111" t="s">
        <v>753</v>
      </c>
      <c r="B1257" s="112">
        <f t="shared" si="218"/>
        <v>0</v>
      </c>
      <c r="C1257" s="112"/>
      <c r="D1257" s="112"/>
      <c r="E1257" s="112">
        <f t="shared" si="220"/>
        <v>0</v>
      </c>
      <c r="F1257" s="112"/>
      <c r="G1257" s="112"/>
      <c r="H1257" s="52" t="e">
        <f t="shared" si="219"/>
        <v>#DIV/0!</v>
      </c>
    </row>
    <row r="1258" spans="1:8" ht="16.5" customHeight="1" hidden="1">
      <c r="A1258" s="111" t="s">
        <v>754</v>
      </c>
      <c r="B1258" s="112">
        <f t="shared" si="218"/>
        <v>0</v>
      </c>
      <c r="C1258" s="232"/>
      <c r="D1258" s="232"/>
      <c r="E1258" s="112">
        <f t="shared" si="220"/>
        <v>0</v>
      </c>
      <c r="F1258" s="232"/>
      <c r="G1258" s="232"/>
      <c r="H1258" s="52" t="e">
        <f t="shared" si="219"/>
        <v>#DIV/0!</v>
      </c>
    </row>
    <row r="1259" spans="1:8" ht="16.5" customHeight="1" hidden="1">
      <c r="A1259" s="111" t="s">
        <v>755</v>
      </c>
      <c r="B1259" s="112">
        <f t="shared" si="218"/>
        <v>0</v>
      </c>
      <c r="C1259" s="232"/>
      <c r="D1259" s="232"/>
      <c r="E1259" s="112">
        <f t="shared" si="220"/>
        <v>0</v>
      </c>
      <c r="F1259" s="232"/>
      <c r="G1259" s="232"/>
      <c r="H1259" s="52" t="e">
        <f t="shared" si="219"/>
        <v>#DIV/0!</v>
      </c>
    </row>
    <row r="1260" spans="1:8" ht="16.5" customHeight="1" hidden="1">
      <c r="A1260" s="111" t="s">
        <v>756</v>
      </c>
      <c r="B1260" s="112">
        <f t="shared" si="218"/>
        <v>0</v>
      </c>
      <c r="C1260" s="233"/>
      <c r="D1260" s="233"/>
      <c r="E1260" s="112">
        <f t="shared" si="220"/>
        <v>0</v>
      </c>
      <c r="F1260" s="233"/>
      <c r="G1260" s="233"/>
      <c r="H1260" s="52" t="e">
        <f t="shared" si="219"/>
        <v>#DIV/0!</v>
      </c>
    </row>
    <row r="1261" spans="1:8" ht="16.5" customHeight="1" hidden="1">
      <c r="A1261" s="111" t="s">
        <v>757</v>
      </c>
      <c r="B1261" s="112">
        <f t="shared" si="218"/>
        <v>0</v>
      </c>
      <c r="C1261" s="232"/>
      <c r="D1261" s="232"/>
      <c r="E1261" s="112">
        <f t="shared" si="220"/>
        <v>0</v>
      </c>
      <c r="F1261" s="232"/>
      <c r="G1261" s="232"/>
      <c r="H1261" s="52" t="e">
        <f t="shared" si="219"/>
        <v>#DIV/0!</v>
      </c>
    </row>
    <row r="1262" spans="1:8" ht="16.5" customHeight="1" hidden="1">
      <c r="A1262" s="111" t="s">
        <v>758</v>
      </c>
      <c r="B1262" s="112">
        <f t="shared" si="218"/>
        <v>0</v>
      </c>
      <c r="C1262" s="232"/>
      <c r="D1262" s="232"/>
      <c r="E1262" s="112">
        <f t="shared" si="220"/>
        <v>0</v>
      </c>
      <c r="F1262" s="232"/>
      <c r="G1262" s="232"/>
      <c r="H1262" s="52" t="e">
        <f t="shared" si="219"/>
        <v>#DIV/0!</v>
      </c>
    </row>
    <row r="1263" spans="1:8" ht="16.5" customHeight="1" hidden="1">
      <c r="A1263" s="111" t="s">
        <v>759</v>
      </c>
      <c r="B1263" s="112">
        <f t="shared" si="218"/>
        <v>0</v>
      </c>
      <c r="C1263" s="232"/>
      <c r="D1263" s="232"/>
      <c r="E1263" s="112">
        <f t="shared" si="220"/>
        <v>0</v>
      </c>
      <c r="F1263" s="232"/>
      <c r="G1263" s="232"/>
      <c r="H1263" s="52" t="e">
        <f t="shared" si="219"/>
        <v>#DIV/0!</v>
      </c>
    </row>
    <row r="1264" spans="1:8" ht="16.5" customHeight="1" hidden="1">
      <c r="A1264" s="111" t="s">
        <v>760</v>
      </c>
      <c r="B1264" s="112">
        <f t="shared" si="218"/>
        <v>0</v>
      </c>
      <c r="C1264" s="232"/>
      <c r="D1264" s="232"/>
      <c r="E1264" s="112">
        <f t="shared" si="220"/>
        <v>0</v>
      </c>
      <c r="F1264" s="232"/>
      <c r="G1264" s="232"/>
      <c r="H1264" s="52" t="e">
        <f t="shared" si="219"/>
        <v>#DIV/0!</v>
      </c>
    </row>
    <row r="1265" spans="1:8" ht="16.5" customHeight="1" hidden="1">
      <c r="A1265" s="111" t="s">
        <v>761</v>
      </c>
      <c r="B1265" s="112">
        <f t="shared" si="218"/>
        <v>0</v>
      </c>
      <c r="C1265" s="232"/>
      <c r="D1265" s="232"/>
      <c r="E1265" s="112">
        <f t="shared" si="220"/>
        <v>0</v>
      </c>
      <c r="F1265" s="232"/>
      <c r="G1265" s="232"/>
      <c r="H1265" s="52" t="e">
        <f t="shared" si="219"/>
        <v>#DIV/0!</v>
      </c>
    </row>
    <row r="1266" spans="1:8" ht="16.5" customHeight="1" hidden="1">
      <c r="A1266" s="111" t="s">
        <v>762</v>
      </c>
      <c r="B1266" s="112">
        <f t="shared" si="218"/>
        <v>0</v>
      </c>
      <c r="C1266" s="232"/>
      <c r="D1266" s="232"/>
      <c r="E1266" s="112">
        <f t="shared" si="220"/>
        <v>0</v>
      </c>
      <c r="F1266" s="232"/>
      <c r="G1266" s="232"/>
      <c r="H1266" s="52" t="e">
        <f t="shared" si="219"/>
        <v>#DIV/0!</v>
      </c>
    </row>
    <row r="1267" spans="1:8" ht="16.5" customHeight="1" hidden="1">
      <c r="A1267" s="111" t="s">
        <v>763</v>
      </c>
      <c r="B1267" s="112">
        <f t="shared" si="218"/>
        <v>0</v>
      </c>
      <c r="C1267" s="232"/>
      <c r="D1267" s="232"/>
      <c r="E1267" s="112">
        <f t="shared" si="220"/>
        <v>0</v>
      </c>
      <c r="F1267" s="232"/>
      <c r="G1267" s="232"/>
      <c r="H1267" s="52" t="e">
        <f t="shared" si="219"/>
        <v>#DIV/0!</v>
      </c>
    </row>
    <row r="1268" spans="1:8" ht="16.5" customHeight="1" hidden="1">
      <c r="A1268" s="111" t="s">
        <v>764</v>
      </c>
      <c r="B1268" s="112">
        <f t="shared" si="218"/>
        <v>0</v>
      </c>
      <c r="C1268" s="232"/>
      <c r="D1268" s="232"/>
      <c r="E1268" s="112">
        <f t="shared" si="220"/>
        <v>0</v>
      </c>
      <c r="F1268" s="232"/>
      <c r="G1268" s="232"/>
      <c r="H1268" s="52" t="e">
        <f t="shared" si="219"/>
        <v>#DIV/0!</v>
      </c>
    </row>
    <row r="1269" spans="1:8" ht="16.5" customHeight="1" hidden="1">
      <c r="A1269" s="111" t="s">
        <v>765</v>
      </c>
      <c r="B1269" s="112">
        <f t="shared" si="218"/>
        <v>0</v>
      </c>
      <c r="C1269" s="232"/>
      <c r="D1269" s="232"/>
      <c r="E1269" s="112">
        <f t="shared" si="220"/>
        <v>0</v>
      </c>
      <c r="F1269" s="232"/>
      <c r="G1269" s="232"/>
      <c r="H1269" s="52" t="e">
        <f t="shared" si="219"/>
        <v>#DIV/0!</v>
      </c>
    </row>
    <row r="1270" spans="1:8" ht="16.5" customHeight="1" hidden="1">
      <c r="A1270" s="111" t="s">
        <v>766</v>
      </c>
      <c r="B1270" s="112">
        <f t="shared" si="218"/>
        <v>0</v>
      </c>
      <c r="C1270" s="232"/>
      <c r="D1270" s="232"/>
      <c r="E1270" s="112">
        <f t="shared" si="220"/>
        <v>0</v>
      </c>
      <c r="F1270" s="232"/>
      <c r="G1270" s="232"/>
      <c r="H1270" s="52" t="e">
        <f t="shared" si="219"/>
        <v>#DIV/0!</v>
      </c>
    </row>
    <row r="1271" spans="1:8" ht="16.5" customHeight="1" hidden="1">
      <c r="A1271" s="111" t="s">
        <v>767</v>
      </c>
      <c r="B1271" s="112">
        <f t="shared" si="218"/>
        <v>0</v>
      </c>
      <c r="C1271" s="232"/>
      <c r="D1271" s="232"/>
      <c r="E1271" s="112">
        <f t="shared" si="220"/>
        <v>0</v>
      </c>
      <c r="F1271" s="232"/>
      <c r="G1271" s="232"/>
      <c r="H1271" s="52" t="e">
        <f t="shared" si="219"/>
        <v>#DIV/0!</v>
      </c>
    </row>
    <row r="1272" spans="1:8" ht="16.5" customHeight="1">
      <c r="A1272" s="111" t="s">
        <v>681</v>
      </c>
      <c r="B1272" s="112">
        <f aca="true" t="shared" si="221" ref="B1272:G1272">B1273</f>
        <v>16</v>
      </c>
      <c r="C1272" s="112">
        <f t="shared" si="221"/>
        <v>16</v>
      </c>
      <c r="D1272" s="112">
        <f t="shared" si="221"/>
        <v>0</v>
      </c>
      <c r="E1272" s="112">
        <f t="shared" si="221"/>
        <v>0</v>
      </c>
      <c r="F1272" s="112">
        <f t="shared" si="221"/>
        <v>0</v>
      </c>
      <c r="G1272" s="112">
        <f t="shared" si="221"/>
        <v>0</v>
      </c>
      <c r="H1272" s="52">
        <f t="shared" si="219"/>
        <v>-100</v>
      </c>
    </row>
    <row r="1273" spans="1:8" ht="16.5" customHeight="1">
      <c r="A1273" s="111" t="s">
        <v>682</v>
      </c>
      <c r="B1273" s="112">
        <f>C1273+D1273</f>
        <v>16</v>
      </c>
      <c r="C1273" s="232">
        <v>16</v>
      </c>
      <c r="D1273" s="232"/>
      <c r="E1273" s="112">
        <f>F1273+G1273</f>
        <v>0</v>
      </c>
      <c r="F1273" s="232"/>
      <c r="G1273" s="232"/>
      <c r="H1273" s="52">
        <f t="shared" si="219"/>
        <v>-100</v>
      </c>
    </row>
    <row r="1274" spans="1:8" ht="16.5" customHeight="1">
      <c r="A1274" s="261" t="s">
        <v>1438</v>
      </c>
      <c r="B1274" s="112">
        <f aca="true" t="shared" si="222" ref="B1274:G1274">B1275+B1278+B1281+B1283</f>
        <v>684</v>
      </c>
      <c r="C1274" s="112">
        <f t="shared" si="222"/>
        <v>684</v>
      </c>
      <c r="D1274" s="112">
        <f t="shared" si="222"/>
        <v>0</v>
      </c>
      <c r="E1274" s="112">
        <f t="shared" si="222"/>
        <v>932</v>
      </c>
      <c r="F1274" s="112">
        <f t="shared" si="222"/>
        <v>744</v>
      </c>
      <c r="G1274" s="112">
        <f t="shared" si="222"/>
        <v>188</v>
      </c>
      <c r="H1274" s="52">
        <f t="shared" si="219"/>
        <v>36.257309941520475</v>
      </c>
    </row>
    <row r="1275" spans="1:8" ht="16.5" customHeight="1">
      <c r="A1275" s="261" t="s">
        <v>1442</v>
      </c>
      <c r="B1275" s="112">
        <f>C1275+D1275</f>
        <v>250</v>
      </c>
      <c r="C1275" s="232">
        <f>C1276+C1277</f>
        <v>250</v>
      </c>
      <c r="D1275" s="232"/>
      <c r="E1275" s="112">
        <f>F1275+G1275</f>
        <v>253</v>
      </c>
      <c r="F1275" s="232">
        <f>F1276+F1277</f>
        <v>253</v>
      </c>
      <c r="G1275" s="232"/>
      <c r="H1275" s="52">
        <f t="shared" si="219"/>
        <v>1.2000000000000028</v>
      </c>
    </row>
    <row r="1276" spans="1:8" ht="16.5" customHeight="1">
      <c r="A1276" s="261" t="s">
        <v>1443</v>
      </c>
      <c r="B1276" s="112">
        <f>C1276+D1276</f>
        <v>220</v>
      </c>
      <c r="C1276" s="232">
        <v>220</v>
      </c>
      <c r="D1276" s="232"/>
      <c r="E1276" s="112">
        <f aca="true" t="shared" si="223" ref="E1276:E1285">F1276+G1276</f>
        <v>223</v>
      </c>
      <c r="F1276" s="232">
        <v>223</v>
      </c>
      <c r="G1276" s="232"/>
      <c r="H1276" s="52">
        <f t="shared" si="219"/>
        <v>1.363636363636374</v>
      </c>
    </row>
    <row r="1277" spans="1:8" ht="16.5" customHeight="1">
      <c r="A1277" s="261" t="s">
        <v>1444</v>
      </c>
      <c r="B1277" s="112">
        <f>C1277+D1277</f>
        <v>30</v>
      </c>
      <c r="C1277" s="232">
        <v>30</v>
      </c>
      <c r="D1277" s="232"/>
      <c r="E1277" s="112">
        <f t="shared" si="223"/>
        <v>30</v>
      </c>
      <c r="F1277" s="232">
        <v>30</v>
      </c>
      <c r="G1277" s="232"/>
      <c r="H1277" s="52">
        <f t="shared" si="219"/>
        <v>0</v>
      </c>
    </row>
    <row r="1278" spans="1:8" ht="16.5" customHeight="1">
      <c r="A1278" s="261" t="s">
        <v>1445</v>
      </c>
      <c r="B1278" s="112">
        <f>C1278+D1278</f>
        <v>414</v>
      </c>
      <c r="C1278" s="232">
        <f>C1279+C1280</f>
        <v>414</v>
      </c>
      <c r="D1278" s="232"/>
      <c r="E1278" s="112">
        <f>F1278+G1278</f>
        <v>491</v>
      </c>
      <c r="F1278" s="232">
        <f>F1279+F1280</f>
        <v>491</v>
      </c>
      <c r="G1278" s="232"/>
      <c r="H1278" s="52">
        <f t="shared" si="219"/>
        <v>18.59903381642512</v>
      </c>
    </row>
    <row r="1279" spans="1:8" ht="16.5" customHeight="1">
      <c r="A1279" s="261" t="s">
        <v>1418</v>
      </c>
      <c r="B1279" s="112">
        <v>245</v>
      </c>
      <c r="C1279" s="232">
        <v>245</v>
      </c>
      <c r="D1279" s="232"/>
      <c r="E1279" s="112">
        <f t="shared" si="223"/>
        <v>251</v>
      </c>
      <c r="F1279" s="232">
        <v>251</v>
      </c>
      <c r="G1279" s="232"/>
      <c r="H1279" s="52">
        <f t="shared" si="219"/>
        <v>2.4489795918367463</v>
      </c>
    </row>
    <row r="1280" spans="1:8" ht="16.5" customHeight="1">
      <c r="A1280" s="261" t="s">
        <v>1446</v>
      </c>
      <c r="B1280" s="112">
        <v>169</v>
      </c>
      <c r="C1280" s="232">
        <v>169</v>
      </c>
      <c r="D1280" s="232"/>
      <c r="E1280" s="112">
        <f t="shared" si="223"/>
        <v>240</v>
      </c>
      <c r="F1280" s="232">
        <v>240</v>
      </c>
      <c r="G1280" s="232"/>
      <c r="H1280" s="52">
        <f t="shared" si="219"/>
        <v>42.01183431952663</v>
      </c>
    </row>
    <row r="1281" spans="1:8" ht="16.5" customHeight="1">
      <c r="A1281" s="261" t="s">
        <v>1452</v>
      </c>
      <c r="B1281" s="112">
        <v>20</v>
      </c>
      <c r="C1281" s="232">
        <f>C1282</f>
        <v>20</v>
      </c>
      <c r="D1281" s="232"/>
      <c r="E1281" s="112">
        <f t="shared" si="223"/>
        <v>82</v>
      </c>
      <c r="F1281" s="232"/>
      <c r="G1281" s="232">
        <v>82</v>
      </c>
      <c r="H1281" s="52">
        <f t="shared" si="219"/>
        <v>309.99999999999994</v>
      </c>
    </row>
    <row r="1282" spans="1:8" ht="16.5" customHeight="1">
      <c r="A1282" s="261" t="s">
        <v>1453</v>
      </c>
      <c r="B1282" s="112">
        <v>20</v>
      </c>
      <c r="C1282" s="232">
        <v>20</v>
      </c>
      <c r="D1282" s="232"/>
      <c r="E1282" s="112">
        <f t="shared" si="223"/>
        <v>82</v>
      </c>
      <c r="F1282" s="232"/>
      <c r="G1282" s="232">
        <v>82</v>
      </c>
      <c r="H1282" s="52">
        <f t="shared" si="219"/>
        <v>309.99999999999994</v>
      </c>
    </row>
    <row r="1283" spans="1:8" ht="16.5" customHeight="1">
      <c r="A1283" s="261" t="s">
        <v>1454</v>
      </c>
      <c r="B1283" s="112"/>
      <c r="C1283" s="232"/>
      <c r="D1283" s="232"/>
      <c r="E1283" s="112">
        <f t="shared" si="223"/>
        <v>106</v>
      </c>
      <c r="F1283" s="232">
        <f>F1284+F1285</f>
        <v>0</v>
      </c>
      <c r="G1283" s="232">
        <f>G1284+G1285</f>
        <v>106</v>
      </c>
      <c r="H1283" s="52"/>
    </row>
    <row r="1284" spans="1:8" ht="16.5" customHeight="1">
      <c r="A1284" s="261" t="s">
        <v>1455</v>
      </c>
      <c r="B1284" s="112"/>
      <c r="C1284" s="232"/>
      <c r="D1284" s="232"/>
      <c r="E1284" s="112">
        <f t="shared" si="223"/>
        <v>96</v>
      </c>
      <c r="F1284" s="232"/>
      <c r="G1284" s="232">
        <v>96</v>
      </c>
      <c r="H1284" s="52"/>
    </row>
    <row r="1285" spans="1:8" ht="16.5" customHeight="1">
      <c r="A1285" s="261" t="s">
        <v>1456</v>
      </c>
      <c r="B1285" s="112"/>
      <c r="C1285" s="232"/>
      <c r="D1285" s="232"/>
      <c r="E1285" s="112">
        <f t="shared" si="223"/>
        <v>10</v>
      </c>
      <c r="F1285" s="232"/>
      <c r="G1285" s="232">
        <v>10</v>
      </c>
      <c r="H1285" s="52"/>
    </row>
    <row r="1286" spans="1:8" ht="19.5" customHeight="1">
      <c r="A1286" s="261" t="s">
        <v>1439</v>
      </c>
      <c r="B1286" s="112">
        <f>C1286+D1286</f>
        <v>200</v>
      </c>
      <c r="C1286" s="112">
        <v>200</v>
      </c>
      <c r="D1286" s="112"/>
      <c r="E1286" s="112">
        <f t="shared" si="220"/>
        <v>200</v>
      </c>
      <c r="F1286" s="112">
        <v>200</v>
      </c>
      <c r="G1286" s="112"/>
      <c r="H1286" s="52">
        <f t="shared" si="219"/>
        <v>0</v>
      </c>
    </row>
    <row r="1287" spans="1:8" ht="19.5" customHeight="1">
      <c r="A1287" s="261" t="s">
        <v>1440</v>
      </c>
      <c r="B1287" s="110">
        <f aca="true" t="shared" si="224" ref="B1287:G1287">SUM(B1288:B1289)</f>
        <v>100</v>
      </c>
      <c r="C1287" s="110">
        <f t="shared" si="224"/>
        <v>100</v>
      </c>
      <c r="D1287" s="110">
        <f t="shared" si="224"/>
        <v>0</v>
      </c>
      <c r="E1287" s="110">
        <f t="shared" si="224"/>
        <v>100</v>
      </c>
      <c r="F1287" s="110">
        <f t="shared" si="224"/>
        <v>100</v>
      </c>
      <c r="G1287" s="110">
        <f t="shared" si="224"/>
        <v>0</v>
      </c>
      <c r="H1287" s="52">
        <f t="shared" si="219"/>
        <v>0</v>
      </c>
    </row>
    <row r="1288" spans="1:8" ht="16.5" customHeight="1" hidden="1">
      <c r="A1288" s="111" t="s">
        <v>768</v>
      </c>
      <c r="B1288" s="112">
        <f>C1288+D1288</f>
        <v>0</v>
      </c>
      <c r="C1288" s="112"/>
      <c r="D1288" s="112"/>
      <c r="E1288" s="112">
        <f t="shared" si="220"/>
        <v>0</v>
      </c>
      <c r="F1288" s="112"/>
      <c r="G1288" s="112"/>
      <c r="H1288" s="52" t="e">
        <f t="shared" si="219"/>
        <v>#DIV/0!</v>
      </c>
    </row>
    <row r="1289" spans="1:8" ht="19.5" customHeight="1">
      <c r="A1289" s="111" t="s">
        <v>452</v>
      </c>
      <c r="B1289" s="112">
        <f>C1289+D1289</f>
        <v>100</v>
      </c>
      <c r="C1289" s="232">
        <v>100</v>
      </c>
      <c r="D1289" s="232"/>
      <c r="E1289" s="112">
        <f t="shared" si="220"/>
        <v>100</v>
      </c>
      <c r="F1289" s="232">
        <v>100</v>
      </c>
      <c r="G1289" s="232"/>
      <c r="H1289" s="52">
        <f t="shared" si="219"/>
        <v>0</v>
      </c>
    </row>
    <row r="1290" spans="1:8" ht="19.5" customHeight="1" hidden="1">
      <c r="A1290" s="111" t="s">
        <v>577</v>
      </c>
      <c r="B1290" s="110">
        <f aca="true" t="shared" si="225" ref="B1290:G1290">B1291</f>
        <v>0</v>
      </c>
      <c r="C1290" s="110">
        <f t="shared" si="225"/>
        <v>0</v>
      </c>
      <c r="D1290" s="110">
        <f t="shared" si="225"/>
        <v>0</v>
      </c>
      <c r="E1290" s="110">
        <f t="shared" si="225"/>
        <v>0</v>
      </c>
      <c r="F1290" s="110">
        <f t="shared" si="225"/>
        <v>0</v>
      </c>
      <c r="G1290" s="110">
        <f t="shared" si="225"/>
        <v>0</v>
      </c>
      <c r="H1290" s="52" t="e">
        <f t="shared" si="219"/>
        <v>#DIV/0!</v>
      </c>
    </row>
    <row r="1291" spans="1:8" ht="19.5" customHeight="1" hidden="1">
      <c r="A1291" s="111" t="s">
        <v>578</v>
      </c>
      <c r="B1291" s="112">
        <f aca="true" t="shared" si="226" ref="B1291:G1291">SUM(B1292:B1295)</f>
        <v>0</v>
      </c>
      <c r="C1291" s="112">
        <f t="shared" si="226"/>
        <v>0</v>
      </c>
      <c r="D1291" s="112">
        <f t="shared" si="226"/>
        <v>0</v>
      </c>
      <c r="E1291" s="112">
        <f t="shared" si="226"/>
        <v>0</v>
      </c>
      <c r="F1291" s="112">
        <f t="shared" si="226"/>
        <v>0</v>
      </c>
      <c r="G1291" s="112">
        <f t="shared" si="226"/>
        <v>0</v>
      </c>
      <c r="H1291" s="52" t="e">
        <f t="shared" si="219"/>
        <v>#DIV/0!</v>
      </c>
    </row>
    <row r="1292" spans="1:8" ht="16.5" customHeight="1" hidden="1">
      <c r="A1292" s="111" t="s">
        <v>579</v>
      </c>
      <c r="B1292" s="112">
        <f>C1292+D1292</f>
        <v>0</v>
      </c>
      <c r="C1292" s="232"/>
      <c r="D1292" s="232"/>
      <c r="E1292" s="112">
        <f t="shared" si="220"/>
        <v>0</v>
      </c>
      <c r="F1292" s="232"/>
      <c r="G1292" s="232"/>
      <c r="H1292" s="52" t="e">
        <f t="shared" si="219"/>
        <v>#DIV/0!</v>
      </c>
    </row>
    <row r="1293" spans="1:8" ht="16.5" customHeight="1" hidden="1">
      <c r="A1293" s="111" t="s">
        <v>580</v>
      </c>
      <c r="B1293" s="112">
        <f>C1293+D1293</f>
        <v>0</v>
      </c>
      <c r="C1293" s="232"/>
      <c r="D1293" s="232"/>
      <c r="E1293" s="112">
        <f t="shared" si="220"/>
        <v>0</v>
      </c>
      <c r="F1293" s="232"/>
      <c r="G1293" s="232"/>
      <c r="H1293" s="52" t="e">
        <f t="shared" si="219"/>
        <v>#DIV/0!</v>
      </c>
    </row>
    <row r="1294" spans="1:8" ht="16.5" customHeight="1" hidden="1">
      <c r="A1294" s="111" t="s">
        <v>581</v>
      </c>
      <c r="B1294" s="112">
        <f>C1294+D1294</f>
        <v>0</v>
      </c>
      <c r="C1294" s="112"/>
      <c r="D1294" s="112"/>
      <c r="E1294" s="112">
        <f t="shared" si="220"/>
        <v>0</v>
      </c>
      <c r="F1294" s="112"/>
      <c r="G1294" s="112"/>
      <c r="H1294" s="52" t="e">
        <f t="shared" si="219"/>
        <v>#DIV/0!</v>
      </c>
    </row>
    <row r="1295" spans="1:8" ht="19.5" customHeight="1" hidden="1">
      <c r="A1295" s="111" t="s">
        <v>588</v>
      </c>
      <c r="B1295" s="112">
        <f>C1295+D1295</f>
        <v>0</v>
      </c>
      <c r="C1295" s="112"/>
      <c r="D1295" s="112"/>
      <c r="E1295" s="112">
        <f t="shared" si="220"/>
        <v>0</v>
      </c>
      <c r="F1295" s="112"/>
      <c r="G1295" s="112"/>
      <c r="H1295" s="52" t="e">
        <f t="shared" si="219"/>
        <v>#DIV/0!</v>
      </c>
    </row>
    <row r="1296" spans="1:8" ht="19.5" customHeight="1">
      <c r="A1296" s="261" t="s">
        <v>1441</v>
      </c>
      <c r="B1296" s="112">
        <f aca="true" t="shared" si="227" ref="B1296:G1296">B1297</f>
        <v>1000</v>
      </c>
      <c r="C1296" s="112">
        <f t="shared" si="227"/>
        <v>1000</v>
      </c>
      <c r="D1296" s="112">
        <f t="shared" si="227"/>
        <v>0</v>
      </c>
      <c r="E1296" s="112">
        <f t="shared" si="227"/>
        <v>8000</v>
      </c>
      <c r="F1296" s="112">
        <f t="shared" si="227"/>
        <v>8000</v>
      </c>
      <c r="G1296" s="112">
        <f t="shared" si="227"/>
        <v>0</v>
      </c>
      <c r="H1296" s="52">
        <f t="shared" si="219"/>
        <v>700</v>
      </c>
    </row>
    <row r="1297" spans="1:8" ht="19.5" customHeight="1">
      <c r="A1297" s="111" t="s">
        <v>582</v>
      </c>
      <c r="B1297" s="112">
        <f aca="true" t="shared" si="228" ref="B1297:G1297">SUM(B1298:B1300)</f>
        <v>1000</v>
      </c>
      <c r="C1297" s="112">
        <f t="shared" si="228"/>
        <v>1000</v>
      </c>
      <c r="D1297" s="112">
        <f t="shared" si="228"/>
        <v>0</v>
      </c>
      <c r="E1297" s="112">
        <f t="shared" si="228"/>
        <v>8000</v>
      </c>
      <c r="F1297" s="112">
        <f t="shared" si="228"/>
        <v>8000</v>
      </c>
      <c r="G1297" s="112">
        <f t="shared" si="228"/>
        <v>0</v>
      </c>
      <c r="H1297" s="52">
        <f t="shared" si="219"/>
        <v>700</v>
      </c>
    </row>
    <row r="1298" spans="1:8" ht="19.5" customHeight="1">
      <c r="A1298" s="111" t="s">
        <v>583</v>
      </c>
      <c r="B1298" s="112">
        <f>C1298+D1298</f>
        <v>1000</v>
      </c>
      <c r="C1298" s="112">
        <v>1000</v>
      </c>
      <c r="D1298" s="112"/>
      <c r="E1298" s="112">
        <f t="shared" si="220"/>
        <v>8000</v>
      </c>
      <c r="F1298" s="112">
        <v>8000</v>
      </c>
      <c r="G1298" s="112"/>
      <c r="H1298" s="52">
        <f t="shared" si="219"/>
        <v>700</v>
      </c>
    </row>
    <row r="1299" spans="1:8" ht="16.5" customHeight="1" hidden="1">
      <c r="A1299" s="111" t="s">
        <v>584</v>
      </c>
      <c r="B1299" s="112">
        <f>C1299+D1299</f>
        <v>0</v>
      </c>
      <c r="C1299" s="112"/>
      <c r="D1299" s="112"/>
      <c r="E1299" s="112">
        <f t="shared" si="220"/>
        <v>0</v>
      </c>
      <c r="F1299" s="112"/>
      <c r="G1299" s="112"/>
      <c r="H1299" s="52" t="e">
        <f t="shared" si="219"/>
        <v>#DIV/0!</v>
      </c>
    </row>
    <row r="1300" spans="1:8" ht="16.5" customHeight="1" hidden="1">
      <c r="A1300" s="111" t="s">
        <v>585</v>
      </c>
      <c r="B1300" s="112">
        <f>C1300+D1300</f>
        <v>0</v>
      </c>
      <c r="C1300" s="112"/>
      <c r="D1300" s="112"/>
      <c r="E1300" s="112">
        <f t="shared" si="220"/>
        <v>0</v>
      </c>
      <c r="F1300" s="112"/>
      <c r="G1300" s="112"/>
      <c r="H1300" s="52" t="e">
        <f t="shared" si="219"/>
        <v>#DIV/0!</v>
      </c>
    </row>
    <row r="1301" spans="1:8" ht="16.5" customHeight="1" hidden="1">
      <c r="A1301" s="111" t="s">
        <v>586</v>
      </c>
      <c r="B1301" s="112"/>
      <c r="C1301" s="112"/>
      <c r="D1301" s="112"/>
      <c r="E1301" s="112"/>
      <c r="F1301" s="112"/>
      <c r="G1301" s="112"/>
      <c r="H1301" s="52" t="e">
        <f t="shared" si="219"/>
        <v>#DIV/0!</v>
      </c>
    </row>
    <row r="1302" spans="1:8" ht="16.5" customHeight="1" hidden="1">
      <c r="A1302" s="111" t="s">
        <v>587</v>
      </c>
      <c r="B1302" s="112"/>
      <c r="C1302" s="112"/>
      <c r="D1302" s="112"/>
      <c r="E1302" s="112"/>
      <c r="F1302" s="112"/>
      <c r="G1302" s="112"/>
      <c r="H1302" s="52" t="e">
        <f t="shared" si="219"/>
        <v>#DIV/0!</v>
      </c>
    </row>
    <row r="1303" spans="1:8" ht="16.5" customHeight="1" hidden="1">
      <c r="A1303" s="113" t="s">
        <v>793</v>
      </c>
      <c r="B1303" s="234"/>
      <c r="C1303" s="234"/>
      <c r="D1303" s="234"/>
      <c r="E1303" s="234"/>
      <c r="F1303" s="234"/>
      <c r="G1303" s="234"/>
      <c r="H1303" s="52" t="e">
        <f t="shared" si="219"/>
        <v>#DIV/0!</v>
      </c>
    </row>
    <row r="1304" spans="1:8" ht="19.5" customHeight="1" thickBot="1">
      <c r="A1304" s="114" t="s">
        <v>769</v>
      </c>
      <c r="B1304" s="51">
        <f aca="true" t="shared" si="229" ref="B1304:G1304">B5+B242+B245+B344+B398+B454+B512+B636+B707+B788+B808+B943+B1020+B1089+B1109+B1111+B1121+B1201+B1218+B1286+B1287+B1290+B1296+B1301+B1274</f>
        <v>147853</v>
      </c>
      <c r="C1304" s="51">
        <f t="shared" si="229"/>
        <v>105292</v>
      </c>
      <c r="D1304" s="51">
        <f t="shared" si="229"/>
        <v>42561</v>
      </c>
      <c r="E1304" s="51">
        <f t="shared" si="229"/>
        <v>225914</v>
      </c>
      <c r="F1304" s="51">
        <f t="shared" si="229"/>
        <v>122255</v>
      </c>
      <c r="G1304" s="51">
        <f t="shared" si="229"/>
        <v>103659</v>
      </c>
      <c r="H1304" s="52">
        <f t="shared" si="219"/>
        <v>52.796358545311904</v>
      </c>
    </row>
    <row r="1305" spans="1:8" ht="14.25" thickTop="1">
      <c r="A1305" s="359"/>
      <c r="B1305" s="360"/>
      <c r="C1305" s="360"/>
      <c r="D1305" s="360"/>
      <c r="E1305" s="360"/>
      <c r="F1305" s="360"/>
      <c r="G1305" s="360"/>
      <c r="H1305" s="360"/>
    </row>
    <row r="1306" spans="1:8" ht="13.5">
      <c r="A1306" s="361"/>
      <c r="B1306" s="361"/>
      <c r="C1306" s="361"/>
      <c r="D1306" s="361"/>
      <c r="E1306" s="361"/>
      <c r="F1306" s="361"/>
      <c r="G1306" s="361"/>
      <c r="H1306" s="361"/>
    </row>
    <row r="1307" ht="13.5">
      <c r="F1307" s="26">
        <f>E1304-F1304-G1304</f>
        <v>0</v>
      </c>
    </row>
  </sheetData>
  <sheetProtection/>
  <autoFilter ref="A4:H4"/>
  <mergeCells count="7">
    <mergeCell ref="A1305:H1306"/>
    <mergeCell ref="A1:H1"/>
    <mergeCell ref="E2:H2"/>
    <mergeCell ref="B3:D3"/>
    <mergeCell ref="E3:G3"/>
    <mergeCell ref="A3:A4"/>
    <mergeCell ref="H3:H4"/>
  </mergeCells>
  <printOptions horizontalCentered="1"/>
  <pageMargins left="0.5118110236220472" right="0.1968503937007874" top="0.7874015748031497" bottom="0.7086614173228347" header="0.31496062992125984" footer="0.4724409448818898"/>
  <pageSetup firstPageNumber="5" useFirstPageNumber="1" horizontalDpi="600" verticalDpi="600" orientation="landscape" paperSize="9" scale="90" r:id="rId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A1:BI26"/>
  <sheetViews>
    <sheetView showZeros="0" zoomScalePageLayoutView="0" workbookViewId="0" topLeftCell="A1">
      <pane xSplit="1" ySplit="4" topLeftCell="B5" activePane="bottomRight" state="frozen"/>
      <selection pane="topLeft" activeCell="D1" sqref="D1"/>
      <selection pane="topRight" activeCell="F1" sqref="F1"/>
      <selection pane="bottomLeft" activeCell="D6" sqref="D6"/>
      <selection pane="bottomRight" activeCell="AD10" sqref="AD10"/>
    </sheetView>
  </sheetViews>
  <sheetFormatPr defaultColWidth="6.875" defaultRowHeight="14.25"/>
  <cols>
    <col min="1" max="1" width="30.875" style="172" customWidth="1"/>
    <col min="2" max="2" width="9.625" style="0" customWidth="1"/>
    <col min="3" max="16" width="9.125" style="0" customWidth="1"/>
    <col min="17" max="17" width="9.625" style="0" hidden="1" customWidth="1"/>
    <col min="18" max="18" width="9.125" style="0" customWidth="1"/>
    <col min="19" max="20" width="12.125" style="0" hidden="1" customWidth="1"/>
    <col min="21" max="22" width="9.125" style="0" customWidth="1"/>
    <col min="23" max="28" width="12.125" style="0" hidden="1" customWidth="1"/>
    <col min="29" max="30" width="11.625" style="0" customWidth="1"/>
    <col min="31" max="31" width="12.625" style="0" customWidth="1"/>
    <col min="32" max="36" width="12.125" style="0" hidden="1" customWidth="1"/>
    <col min="37" max="38" width="11.625" style="0" customWidth="1"/>
    <col min="39" max="39" width="9.625" style="0" customWidth="1"/>
    <col min="40" max="40" width="10.00390625" style="0" hidden="1" customWidth="1"/>
    <col min="41" max="42" width="10.625" style="0" customWidth="1"/>
    <col min="43" max="43" width="13.125" style="0" customWidth="1"/>
    <col min="44" max="44" width="4.125" style="0" hidden="1" customWidth="1"/>
    <col min="45" max="45" width="6.375" style="0" hidden="1" customWidth="1"/>
    <col min="46" max="46" width="11.50390625" style="0" customWidth="1"/>
    <col min="47" max="47" width="13.375" style="0" customWidth="1"/>
    <col min="48" max="56" width="12.125" style="0" hidden="1" customWidth="1"/>
    <col min="57" max="57" width="9.125" style="0" customWidth="1"/>
    <col min="58" max="60" width="12.125" style="0" hidden="1" customWidth="1"/>
    <col min="61" max="61" width="9.625" style="0" customWidth="1"/>
    <col min="62" max="236" width="6.875" style="0" customWidth="1"/>
  </cols>
  <sheetData>
    <row r="1" spans="1:61" s="171" customFormat="1" ht="33" customHeight="1">
      <c r="A1" s="335" t="s">
        <v>1558</v>
      </c>
      <c r="B1" s="373" t="s">
        <v>1704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35"/>
      <c r="N1" s="373" t="s">
        <v>1705</v>
      </c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4" t="s">
        <v>1705</v>
      </c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</row>
    <row r="2" spans="1:61" ht="19.5" customHeight="1" thickBot="1">
      <c r="A2" s="229"/>
      <c r="B2" s="230"/>
      <c r="C2" s="230"/>
      <c r="D2" s="230"/>
      <c r="E2" s="230"/>
      <c r="F2" s="230"/>
      <c r="G2" s="230"/>
      <c r="H2" s="334" t="s">
        <v>1556</v>
      </c>
      <c r="I2" s="230"/>
      <c r="L2" s="372" t="s">
        <v>1557</v>
      </c>
      <c r="M2" s="372"/>
      <c r="R2" s="168"/>
      <c r="U2" s="231" t="s">
        <v>1369</v>
      </c>
      <c r="V2" s="377" t="s">
        <v>1560</v>
      </c>
      <c r="W2" s="377"/>
      <c r="X2" s="377"/>
      <c r="Y2" s="377"/>
      <c r="Z2" s="377"/>
      <c r="AA2" s="377"/>
      <c r="AB2" s="377"/>
      <c r="AC2" s="377"/>
      <c r="AD2" s="377"/>
      <c r="AE2" s="375" t="s">
        <v>1562</v>
      </c>
      <c r="AF2" s="375"/>
      <c r="AG2" s="375"/>
      <c r="AH2" s="375"/>
      <c r="AI2" s="375"/>
      <c r="AJ2" s="375"/>
      <c r="AK2" s="375"/>
      <c r="AQ2" s="168"/>
      <c r="AU2" s="336" t="s">
        <v>1561</v>
      </c>
      <c r="AV2" s="336"/>
      <c r="AW2" s="336"/>
      <c r="AX2" s="336"/>
      <c r="AY2" s="336"/>
      <c r="AZ2" s="336"/>
      <c r="BA2" s="336"/>
      <c r="BB2" s="336"/>
      <c r="BC2" s="336"/>
      <c r="BD2" s="336"/>
      <c r="BE2" s="376" t="s">
        <v>1563</v>
      </c>
      <c r="BF2" s="376"/>
      <c r="BG2" s="376"/>
      <c r="BH2" s="376"/>
      <c r="BI2" s="376"/>
    </row>
    <row r="3" spans="1:61" s="4" customFormat="1" ht="34.5" customHeight="1" thickTop="1">
      <c r="A3" s="382" t="s">
        <v>410</v>
      </c>
      <c r="B3" s="370" t="s">
        <v>411</v>
      </c>
      <c r="C3" s="381" t="s">
        <v>1367</v>
      </c>
      <c r="D3" s="370"/>
      <c r="E3" s="370"/>
      <c r="F3" s="370"/>
      <c r="G3" s="384" t="s">
        <v>1366</v>
      </c>
      <c r="H3" s="385"/>
      <c r="I3" s="385"/>
      <c r="J3" s="385"/>
      <c r="K3" s="385"/>
      <c r="L3" s="385"/>
      <c r="M3" s="385"/>
      <c r="N3" s="386" t="s">
        <v>1366</v>
      </c>
      <c r="O3" s="385"/>
      <c r="P3" s="387"/>
      <c r="Q3" s="370" t="s">
        <v>1372</v>
      </c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8" t="s">
        <v>641</v>
      </c>
      <c r="AD3" s="379"/>
      <c r="AE3" s="253" t="s">
        <v>1373</v>
      </c>
      <c r="AF3" s="370"/>
      <c r="AG3" s="370"/>
      <c r="AH3" s="370"/>
      <c r="AI3" s="370"/>
      <c r="AJ3" s="370"/>
      <c r="AK3" s="253" t="s">
        <v>1519</v>
      </c>
      <c r="AL3" s="370" t="s">
        <v>1368</v>
      </c>
      <c r="AM3" s="370"/>
      <c r="AN3" s="370"/>
      <c r="AO3" s="370"/>
      <c r="AP3" s="370"/>
      <c r="AQ3" s="370"/>
      <c r="AR3" s="370"/>
      <c r="AS3" s="370"/>
      <c r="AT3" s="253" t="s">
        <v>1517</v>
      </c>
      <c r="AU3" s="143" t="s">
        <v>640</v>
      </c>
      <c r="AV3" s="190"/>
      <c r="AW3" s="190"/>
      <c r="AX3" s="191"/>
      <c r="AY3" s="370"/>
      <c r="AZ3" s="370"/>
      <c r="BA3" s="370"/>
      <c r="BB3" s="370"/>
      <c r="BC3" s="370"/>
      <c r="BD3" s="370"/>
      <c r="BE3" s="252" t="s">
        <v>1374</v>
      </c>
      <c r="BF3" s="370" t="s">
        <v>667</v>
      </c>
      <c r="BG3" s="370"/>
      <c r="BH3" s="370"/>
      <c r="BI3" s="371"/>
    </row>
    <row r="4" spans="1:61" s="4" customFormat="1" ht="42.75" customHeight="1" thickBot="1">
      <c r="A4" s="383"/>
      <c r="B4" s="380"/>
      <c r="C4" s="193" t="s">
        <v>377</v>
      </c>
      <c r="D4" s="192" t="s">
        <v>378</v>
      </c>
      <c r="E4" s="192" t="s">
        <v>659</v>
      </c>
      <c r="F4" s="192" t="s">
        <v>379</v>
      </c>
      <c r="G4" s="192" t="s">
        <v>380</v>
      </c>
      <c r="H4" s="192" t="s">
        <v>381</v>
      </c>
      <c r="I4" s="192" t="s">
        <v>382</v>
      </c>
      <c r="J4" s="192" t="s">
        <v>383</v>
      </c>
      <c r="K4" s="192" t="s">
        <v>384</v>
      </c>
      <c r="L4" s="192" t="s">
        <v>385</v>
      </c>
      <c r="M4" s="192" t="s">
        <v>386</v>
      </c>
      <c r="N4" s="192" t="s">
        <v>387</v>
      </c>
      <c r="O4" s="192" t="s">
        <v>388</v>
      </c>
      <c r="P4" s="192" t="s">
        <v>389</v>
      </c>
      <c r="Q4" s="192" t="s">
        <v>660</v>
      </c>
      <c r="R4" s="192" t="s">
        <v>390</v>
      </c>
      <c r="S4" s="192" t="s">
        <v>391</v>
      </c>
      <c r="T4" s="192" t="s">
        <v>392</v>
      </c>
      <c r="U4" s="192" t="s">
        <v>393</v>
      </c>
      <c r="V4" s="192" t="s">
        <v>394</v>
      </c>
      <c r="W4" s="192" t="s">
        <v>661</v>
      </c>
      <c r="X4" s="192" t="s">
        <v>662</v>
      </c>
      <c r="Y4" s="192" t="s">
        <v>663</v>
      </c>
      <c r="Z4" s="192" t="s">
        <v>664</v>
      </c>
      <c r="AA4" s="192" t="s">
        <v>363</v>
      </c>
      <c r="AB4" s="192" t="s">
        <v>364</v>
      </c>
      <c r="AC4" s="192" t="s">
        <v>395</v>
      </c>
      <c r="AD4" s="192" t="s">
        <v>396</v>
      </c>
      <c r="AE4" s="192" t="s">
        <v>397</v>
      </c>
      <c r="AF4" s="192" t="s">
        <v>365</v>
      </c>
      <c r="AG4" s="192" t="s">
        <v>366</v>
      </c>
      <c r="AH4" s="192" t="s">
        <v>367</v>
      </c>
      <c r="AI4" s="192" t="s">
        <v>368</v>
      </c>
      <c r="AJ4" s="192" t="s">
        <v>369</v>
      </c>
      <c r="AK4" s="192" t="s">
        <v>1520</v>
      </c>
      <c r="AL4" s="192" t="s">
        <v>398</v>
      </c>
      <c r="AM4" s="192" t="s">
        <v>399</v>
      </c>
      <c r="AN4" s="192" t="s">
        <v>400</v>
      </c>
      <c r="AO4" s="192" t="s">
        <v>1521</v>
      </c>
      <c r="AP4" s="192" t="s">
        <v>401</v>
      </c>
      <c r="AQ4" s="192" t="s">
        <v>402</v>
      </c>
      <c r="AR4" s="192" t="s">
        <v>370</v>
      </c>
      <c r="AS4" s="192" t="s">
        <v>665</v>
      </c>
      <c r="AT4" s="192" t="s">
        <v>1518</v>
      </c>
      <c r="AU4" s="192" t="s">
        <v>403</v>
      </c>
      <c r="AV4" s="192" t="s">
        <v>404</v>
      </c>
      <c r="AW4" s="192" t="s">
        <v>405</v>
      </c>
      <c r="AX4" s="192" t="s">
        <v>406</v>
      </c>
      <c r="AY4" s="192" t="s">
        <v>371</v>
      </c>
      <c r="AZ4" s="192" t="s">
        <v>372</v>
      </c>
      <c r="BA4" s="192" t="s">
        <v>373</v>
      </c>
      <c r="BB4" s="192" t="s">
        <v>374</v>
      </c>
      <c r="BC4" s="192" t="s">
        <v>375</v>
      </c>
      <c r="BD4" s="192" t="s">
        <v>376</v>
      </c>
      <c r="BE4" s="192" t="s">
        <v>101</v>
      </c>
      <c r="BF4" s="192" t="s">
        <v>407</v>
      </c>
      <c r="BG4" s="192" t="s">
        <v>408</v>
      </c>
      <c r="BH4" s="192" t="s">
        <v>409</v>
      </c>
      <c r="BI4" s="194" t="s">
        <v>667</v>
      </c>
    </row>
    <row r="5" spans="1:61" ht="18.75" customHeight="1">
      <c r="A5" s="195" t="s">
        <v>556</v>
      </c>
      <c r="B5" s="235">
        <f>SUM(C5:BI5)</f>
        <v>15964</v>
      </c>
      <c r="C5" s="235">
        <v>7177</v>
      </c>
      <c r="D5" s="235"/>
      <c r="E5" s="235"/>
      <c r="F5" s="235">
        <v>296</v>
      </c>
      <c r="G5" s="235">
        <f>2191+41</f>
        <v>2232</v>
      </c>
      <c r="H5" s="235">
        <v>155</v>
      </c>
      <c r="I5" s="235">
        <v>5</v>
      </c>
      <c r="J5" s="235"/>
      <c r="K5" s="235">
        <v>185</v>
      </c>
      <c r="L5" s="235">
        <v>27</v>
      </c>
      <c r="M5" s="235">
        <v>5</v>
      </c>
      <c r="N5" s="235">
        <v>218</v>
      </c>
      <c r="O5" s="235">
        <v>200</v>
      </c>
      <c r="P5" s="235">
        <v>1907</v>
      </c>
      <c r="Q5" s="235"/>
      <c r="R5" s="235"/>
      <c r="S5" s="235"/>
      <c r="T5" s="235"/>
      <c r="U5" s="235">
        <v>300</v>
      </c>
      <c r="V5" s="235">
        <v>600</v>
      </c>
      <c r="W5" s="235"/>
      <c r="X5" s="235"/>
      <c r="Y5" s="235"/>
      <c r="Z5" s="235"/>
      <c r="AA5" s="235"/>
      <c r="AB5" s="235"/>
      <c r="AC5" s="235">
        <v>1376</v>
      </c>
      <c r="AD5" s="235">
        <v>218</v>
      </c>
      <c r="AE5" s="235"/>
      <c r="AF5" s="235"/>
      <c r="AG5" s="235"/>
      <c r="AH5" s="235"/>
      <c r="AI5" s="235"/>
      <c r="AJ5" s="235"/>
      <c r="AK5" s="235"/>
      <c r="AL5" s="235">
        <v>105</v>
      </c>
      <c r="AM5" s="235"/>
      <c r="AN5" s="235"/>
      <c r="AO5" s="235"/>
      <c r="AP5" s="235">
        <v>13</v>
      </c>
      <c r="AQ5" s="235">
        <f>807+138</f>
        <v>945</v>
      </c>
      <c r="AR5" s="235">
        <v>0</v>
      </c>
      <c r="AS5" s="235">
        <v>0</v>
      </c>
      <c r="AT5" s="235"/>
      <c r="AU5" s="235">
        <v>0</v>
      </c>
      <c r="AV5" s="235">
        <v>0</v>
      </c>
      <c r="AW5" s="235">
        <v>0</v>
      </c>
      <c r="AX5" s="235">
        <v>0</v>
      </c>
      <c r="AY5" s="235">
        <v>0</v>
      </c>
      <c r="AZ5" s="235">
        <v>0</v>
      </c>
      <c r="BA5" s="235">
        <v>0</v>
      </c>
      <c r="BB5" s="235">
        <v>0</v>
      </c>
      <c r="BC5" s="235">
        <v>0</v>
      </c>
      <c r="BD5" s="235">
        <v>0</v>
      </c>
      <c r="BE5" s="235">
        <v>0</v>
      </c>
      <c r="BF5" s="235">
        <v>0</v>
      </c>
      <c r="BG5" s="235">
        <v>0</v>
      </c>
      <c r="BH5" s="235">
        <v>0</v>
      </c>
      <c r="BI5" s="236">
        <v>0</v>
      </c>
    </row>
    <row r="6" spans="1:61" ht="18.75" customHeight="1">
      <c r="A6" s="196" t="s">
        <v>1168</v>
      </c>
      <c r="B6" s="235">
        <f aca="true" t="shared" si="0" ref="B6:B25">SUM(C6:BI6)</f>
        <v>117</v>
      </c>
      <c r="C6" s="237">
        <v>48</v>
      </c>
      <c r="D6" s="237"/>
      <c r="E6" s="237"/>
      <c r="F6" s="237">
        <v>2</v>
      </c>
      <c r="G6" s="237">
        <v>38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>
        <v>29</v>
      </c>
      <c r="AM6" s="237"/>
      <c r="AN6" s="237"/>
      <c r="AO6" s="237"/>
      <c r="AP6" s="237"/>
      <c r="AQ6" s="237"/>
      <c r="AR6" s="237">
        <v>0</v>
      </c>
      <c r="AS6" s="237">
        <v>0</v>
      </c>
      <c r="AT6" s="237"/>
      <c r="AU6" s="237">
        <v>0</v>
      </c>
      <c r="AV6" s="237">
        <v>0</v>
      </c>
      <c r="AW6" s="237">
        <v>0</v>
      </c>
      <c r="AX6" s="237">
        <v>0</v>
      </c>
      <c r="AY6" s="237">
        <v>0</v>
      </c>
      <c r="AZ6" s="237">
        <v>0</v>
      </c>
      <c r="BA6" s="237">
        <v>0</v>
      </c>
      <c r="BB6" s="237">
        <v>0</v>
      </c>
      <c r="BC6" s="237">
        <v>0</v>
      </c>
      <c r="BD6" s="237">
        <v>0</v>
      </c>
      <c r="BE6" s="237">
        <v>0</v>
      </c>
      <c r="BF6" s="237">
        <v>0</v>
      </c>
      <c r="BG6" s="237">
        <v>0</v>
      </c>
      <c r="BH6" s="237">
        <v>0</v>
      </c>
      <c r="BI6" s="238">
        <v>0</v>
      </c>
    </row>
    <row r="7" spans="1:61" ht="18.75" customHeight="1">
      <c r="A7" s="196" t="s">
        <v>557</v>
      </c>
      <c r="B7" s="235">
        <f t="shared" si="0"/>
        <v>5754</v>
      </c>
      <c r="C7" s="237">
        <v>3332</v>
      </c>
      <c r="D7" s="237"/>
      <c r="E7" s="237"/>
      <c r="F7" s="237">
        <v>66</v>
      </c>
      <c r="G7" s="237">
        <f>803+879</f>
        <v>1682</v>
      </c>
      <c r="H7" s="237"/>
      <c r="I7" s="237"/>
      <c r="J7" s="237">
        <v>104</v>
      </c>
      <c r="K7" s="237"/>
      <c r="L7" s="237">
        <v>1</v>
      </c>
      <c r="M7" s="237"/>
      <c r="N7" s="237">
        <v>181</v>
      </c>
      <c r="O7" s="237">
        <v>6</v>
      </c>
      <c r="P7" s="237">
        <v>248</v>
      </c>
      <c r="Q7" s="237"/>
      <c r="R7" s="237"/>
      <c r="S7" s="237"/>
      <c r="T7" s="237"/>
      <c r="U7" s="237"/>
      <c r="V7" s="237">
        <v>20</v>
      </c>
      <c r="W7" s="237"/>
      <c r="X7" s="237"/>
      <c r="Y7" s="237"/>
      <c r="Z7" s="237"/>
      <c r="AA7" s="237"/>
      <c r="AB7" s="237"/>
      <c r="AC7" s="237">
        <v>30</v>
      </c>
      <c r="AD7" s="237">
        <v>39</v>
      </c>
      <c r="AE7" s="237"/>
      <c r="AF7" s="237"/>
      <c r="AG7" s="237"/>
      <c r="AH7" s="237"/>
      <c r="AI7" s="237"/>
      <c r="AJ7" s="237"/>
      <c r="AK7" s="237"/>
      <c r="AL7" s="237">
        <v>45</v>
      </c>
      <c r="AM7" s="237"/>
      <c r="AN7" s="237"/>
      <c r="AO7" s="237"/>
      <c r="AP7" s="237"/>
      <c r="AQ7" s="112"/>
      <c r="AR7" s="237">
        <v>0</v>
      </c>
      <c r="AS7" s="237">
        <v>0</v>
      </c>
      <c r="AT7" s="237"/>
      <c r="AU7" s="237">
        <v>0</v>
      </c>
      <c r="AV7" s="237">
        <v>0</v>
      </c>
      <c r="AW7" s="237">
        <v>0</v>
      </c>
      <c r="AX7" s="237">
        <v>0</v>
      </c>
      <c r="AY7" s="237">
        <v>0</v>
      </c>
      <c r="AZ7" s="237">
        <v>0</v>
      </c>
      <c r="BA7" s="237">
        <v>0</v>
      </c>
      <c r="BB7" s="237">
        <v>0</v>
      </c>
      <c r="BC7" s="237">
        <v>0</v>
      </c>
      <c r="BD7" s="237">
        <v>0</v>
      </c>
      <c r="BE7" s="237">
        <v>0</v>
      </c>
      <c r="BF7" s="237">
        <v>0</v>
      </c>
      <c r="BG7" s="237">
        <v>0</v>
      </c>
      <c r="BH7" s="237">
        <v>0</v>
      </c>
      <c r="BI7" s="238">
        <v>0</v>
      </c>
    </row>
    <row r="8" spans="1:61" ht="18.75" customHeight="1">
      <c r="A8" s="196" t="s">
        <v>558</v>
      </c>
      <c r="B8" s="235">
        <f t="shared" si="0"/>
        <v>36750</v>
      </c>
      <c r="C8" s="237">
        <v>1898</v>
      </c>
      <c r="D8" s="237"/>
      <c r="E8" s="237"/>
      <c r="F8" s="237">
        <v>82</v>
      </c>
      <c r="G8" s="237">
        <v>42</v>
      </c>
      <c r="H8" s="237"/>
      <c r="I8" s="237">
        <v>2</v>
      </c>
      <c r="J8" s="237"/>
      <c r="K8" s="237"/>
      <c r="L8" s="237">
        <v>2</v>
      </c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>
        <f>21532+50+4</f>
        <v>21586</v>
      </c>
      <c r="AD8" s="237">
        <f>1317+10048</f>
        <v>11365</v>
      </c>
      <c r="AE8" s="237">
        <f>45+420</f>
        <v>465</v>
      </c>
      <c r="AF8" s="237"/>
      <c r="AG8" s="237"/>
      <c r="AH8" s="237"/>
      <c r="AI8" s="237"/>
      <c r="AJ8" s="237"/>
      <c r="AK8" s="237"/>
      <c r="AL8" s="237">
        <v>958</v>
      </c>
      <c r="AM8" s="237">
        <v>50</v>
      </c>
      <c r="AN8" s="237"/>
      <c r="AO8" s="237"/>
      <c r="AP8" s="237"/>
      <c r="AQ8" s="112">
        <v>300</v>
      </c>
      <c r="AR8" s="237">
        <v>0</v>
      </c>
      <c r="AS8" s="237">
        <v>0</v>
      </c>
      <c r="AT8" s="237"/>
      <c r="AU8" s="237">
        <v>0</v>
      </c>
      <c r="AV8" s="237"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v>0</v>
      </c>
      <c r="BG8" s="237">
        <v>0</v>
      </c>
      <c r="BH8" s="237">
        <v>0</v>
      </c>
      <c r="BI8" s="238">
        <v>0</v>
      </c>
    </row>
    <row r="9" spans="1:61" ht="18.75" customHeight="1">
      <c r="A9" s="196" t="s">
        <v>559</v>
      </c>
      <c r="B9" s="235">
        <f t="shared" si="0"/>
        <v>213</v>
      </c>
      <c r="C9" s="237">
        <v>48</v>
      </c>
      <c r="D9" s="237"/>
      <c r="E9" s="237"/>
      <c r="F9" s="237">
        <v>2</v>
      </c>
      <c r="G9" s="237">
        <v>6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>
        <v>36</v>
      </c>
      <c r="AD9" s="237">
        <f>82+39</f>
        <v>121</v>
      </c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>
        <v>0</v>
      </c>
      <c r="AS9" s="237">
        <v>0</v>
      </c>
      <c r="AT9" s="237"/>
      <c r="AU9" s="237">
        <v>0</v>
      </c>
      <c r="AV9" s="237"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v>0</v>
      </c>
      <c r="BG9" s="237">
        <v>0</v>
      </c>
      <c r="BH9" s="237">
        <v>0</v>
      </c>
      <c r="BI9" s="238">
        <v>0</v>
      </c>
    </row>
    <row r="10" spans="1:61" ht="18.75" customHeight="1">
      <c r="A10" s="196" t="s">
        <v>1412</v>
      </c>
      <c r="B10" s="235">
        <f t="shared" si="0"/>
        <v>3224</v>
      </c>
      <c r="C10" s="237">
        <v>92</v>
      </c>
      <c r="D10" s="237"/>
      <c r="E10" s="237"/>
      <c r="F10" s="237">
        <v>2</v>
      </c>
      <c r="G10" s="237">
        <v>11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>
        <v>200</v>
      </c>
      <c r="W10" s="237"/>
      <c r="X10" s="237"/>
      <c r="Y10" s="237"/>
      <c r="Z10" s="237"/>
      <c r="AA10" s="237"/>
      <c r="AB10" s="237"/>
      <c r="AC10" s="237">
        <v>1462</v>
      </c>
      <c r="AD10" s="237">
        <f>428+120+12</f>
        <v>560</v>
      </c>
      <c r="AE10" s="237">
        <f>90+475+131</f>
        <v>696</v>
      </c>
      <c r="AF10" s="237"/>
      <c r="AG10" s="237"/>
      <c r="AH10" s="237"/>
      <c r="AI10" s="237"/>
      <c r="AJ10" s="237"/>
      <c r="AK10" s="237"/>
      <c r="AL10" s="237">
        <v>6</v>
      </c>
      <c r="AM10" s="237"/>
      <c r="AN10" s="237"/>
      <c r="AO10" s="237"/>
      <c r="AP10" s="237"/>
      <c r="AQ10" s="237">
        <v>195</v>
      </c>
      <c r="AR10" s="237">
        <v>0</v>
      </c>
      <c r="AS10" s="237">
        <v>0</v>
      </c>
      <c r="AT10" s="237"/>
      <c r="AU10" s="237">
        <v>0</v>
      </c>
      <c r="AV10" s="237"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v>0</v>
      </c>
      <c r="BG10" s="237">
        <v>0</v>
      </c>
      <c r="BH10" s="237">
        <v>0</v>
      </c>
      <c r="BI10" s="238">
        <v>0</v>
      </c>
    </row>
    <row r="11" spans="1:61" ht="18.75" customHeight="1">
      <c r="A11" s="196" t="s">
        <v>561</v>
      </c>
      <c r="B11" s="235">
        <f t="shared" si="0"/>
        <v>44264</v>
      </c>
      <c r="C11" s="237">
        <v>667</v>
      </c>
      <c r="D11" s="237">
        <v>10982</v>
      </c>
      <c r="E11" s="237"/>
      <c r="F11" s="237">
        <v>980</v>
      </c>
      <c r="G11" s="237">
        <v>92</v>
      </c>
      <c r="H11" s="237"/>
      <c r="I11" s="237"/>
      <c r="J11" s="237"/>
      <c r="K11" s="237">
        <v>2</v>
      </c>
      <c r="L11" s="237">
        <v>2</v>
      </c>
      <c r="M11" s="237"/>
      <c r="N11" s="237">
        <v>11</v>
      </c>
      <c r="O11" s="237"/>
      <c r="P11" s="237">
        <v>237</v>
      </c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>
        <v>6267</v>
      </c>
      <c r="AD11" s="237">
        <v>32</v>
      </c>
      <c r="AE11" s="237">
        <v>375</v>
      </c>
      <c r="AF11" s="237"/>
      <c r="AG11" s="237"/>
      <c r="AH11" s="237"/>
      <c r="AI11" s="237"/>
      <c r="AJ11" s="237"/>
      <c r="AK11" s="237"/>
      <c r="AL11" s="237">
        <f>3396+13529</f>
        <v>16925</v>
      </c>
      <c r="AM11" s="237"/>
      <c r="AN11" s="237"/>
      <c r="AO11" s="237"/>
      <c r="AP11" s="237">
        <f>111+295</f>
        <v>406</v>
      </c>
      <c r="AQ11" s="237">
        <f>1581+7+321+79+523+307</f>
        <v>2818</v>
      </c>
      <c r="AR11" s="237">
        <v>0</v>
      </c>
      <c r="AS11" s="237">
        <v>0</v>
      </c>
      <c r="AT11" s="237">
        <f>30+4438</f>
        <v>4468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v>0</v>
      </c>
      <c r="BG11" s="237">
        <v>0</v>
      </c>
      <c r="BH11" s="237">
        <v>0</v>
      </c>
      <c r="BI11" s="238">
        <v>0</v>
      </c>
    </row>
    <row r="12" spans="1:61" ht="18.75" customHeight="1">
      <c r="A12" s="196" t="s">
        <v>1421</v>
      </c>
      <c r="B12" s="235">
        <f>SUM(C12:BI12)</f>
        <v>34583</v>
      </c>
      <c r="C12" s="237">
        <v>662</v>
      </c>
      <c r="D12" s="237">
        <v>1503</v>
      </c>
      <c r="E12" s="237"/>
      <c r="F12" s="237">
        <v>29</v>
      </c>
      <c r="G12" s="237">
        <f>234+415</f>
        <v>649</v>
      </c>
      <c r="H12" s="237"/>
      <c r="I12" s="237"/>
      <c r="J12" s="237">
        <v>1212</v>
      </c>
      <c r="K12" s="237">
        <v>4</v>
      </c>
      <c r="L12" s="237">
        <v>2</v>
      </c>
      <c r="M12" s="237"/>
      <c r="N12" s="237">
        <v>11</v>
      </c>
      <c r="O12" s="237">
        <v>8</v>
      </c>
      <c r="P12" s="237">
        <v>32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>
        <v>5896</v>
      </c>
      <c r="AD12" s="237">
        <f>44+1966</f>
        <v>2010</v>
      </c>
      <c r="AE12" s="237">
        <v>420</v>
      </c>
      <c r="AF12" s="237"/>
      <c r="AG12" s="237"/>
      <c r="AH12" s="237"/>
      <c r="AI12" s="237"/>
      <c r="AJ12" s="237"/>
      <c r="AK12" s="237"/>
      <c r="AL12" s="237">
        <f>2333+19546</f>
        <v>21879</v>
      </c>
      <c r="AM12" s="237"/>
      <c r="AN12" s="237"/>
      <c r="AO12" s="237"/>
      <c r="AP12" s="237"/>
      <c r="AQ12" s="237">
        <v>266</v>
      </c>
      <c r="AR12" s="237">
        <v>0</v>
      </c>
      <c r="AS12" s="237">
        <v>0</v>
      </c>
      <c r="AT12" s="237"/>
      <c r="AU12" s="237">
        <v>0</v>
      </c>
      <c r="AV12" s="237">
        <v>0</v>
      </c>
      <c r="AW12" s="237">
        <v>0</v>
      </c>
      <c r="AX12" s="237">
        <v>0</v>
      </c>
      <c r="AY12" s="237">
        <v>0</v>
      </c>
      <c r="AZ12" s="237">
        <v>0</v>
      </c>
      <c r="BA12" s="237">
        <v>0</v>
      </c>
      <c r="BB12" s="237">
        <v>0</v>
      </c>
      <c r="BC12" s="237">
        <v>0</v>
      </c>
      <c r="BD12" s="237">
        <v>0</v>
      </c>
      <c r="BE12" s="237">
        <v>0</v>
      </c>
      <c r="BF12" s="237">
        <v>0</v>
      </c>
      <c r="BG12" s="237">
        <v>0</v>
      </c>
      <c r="BH12" s="237">
        <v>0</v>
      </c>
      <c r="BI12" s="238">
        <v>0</v>
      </c>
    </row>
    <row r="13" spans="1:61" ht="18.75" customHeight="1">
      <c r="A13" s="196" t="s">
        <v>562</v>
      </c>
      <c r="B13" s="235">
        <f t="shared" si="0"/>
        <v>6617</v>
      </c>
      <c r="C13" s="237">
        <v>15</v>
      </c>
      <c r="D13" s="237"/>
      <c r="E13" s="237"/>
      <c r="F13" s="237"/>
      <c r="G13" s="237">
        <v>30</v>
      </c>
      <c r="H13" s="237"/>
      <c r="I13" s="237"/>
      <c r="J13" s="237"/>
      <c r="K13" s="237"/>
      <c r="L13" s="237"/>
      <c r="M13" s="237"/>
      <c r="N13" s="237"/>
      <c r="O13" s="237"/>
      <c r="P13" s="237">
        <v>1788</v>
      </c>
      <c r="Q13" s="237"/>
      <c r="R13" s="237">
        <v>1100</v>
      </c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>
        <v>591</v>
      </c>
      <c r="AD13" s="237">
        <v>216</v>
      </c>
      <c r="AE13" s="237"/>
      <c r="AF13" s="237"/>
      <c r="AG13" s="237"/>
      <c r="AH13" s="237"/>
      <c r="AI13" s="237"/>
      <c r="AJ13" s="237"/>
      <c r="AK13" s="237"/>
      <c r="AL13" s="237">
        <f>725+262</f>
        <v>987</v>
      </c>
      <c r="AM13" s="237"/>
      <c r="AN13" s="237"/>
      <c r="AO13" s="237"/>
      <c r="AP13" s="237"/>
      <c r="AQ13" s="237"/>
      <c r="AR13" s="237">
        <v>0</v>
      </c>
      <c r="AS13" s="237">
        <v>0</v>
      </c>
      <c r="AT13" s="237">
        <v>1890</v>
      </c>
      <c r="AU13" s="237">
        <v>0</v>
      </c>
      <c r="AV13" s="237">
        <v>0</v>
      </c>
      <c r="AW13" s="237">
        <v>0</v>
      </c>
      <c r="AX13" s="237">
        <v>0</v>
      </c>
      <c r="AY13" s="237">
        <v>0</v>
      </c>
      <c r="AZ13" s="237">
        <v>0</v>
      </c>
      <c r="BA13" s="237">
        <v>0</v>
      </c>
      <c r="BB13" s="237">
        <v>0</v>
      </c>
      <c r="BC13" s="237">
        <v>0</v>
      </c>
      <c r="BD13" s="237">
        <v>0</v>
      </c>
      <c r="BE13" s="237">
        <v>0</v>
      </c>
      <c r="BF13" s="237">
        <v>0</v>
      </c>
      <c r="BG13" s="237">
        <v>0</v>
      </c>
      <c r="BH13" s="237">
        <v>0</v>
      </c>
      <c r="BI13" s="238">
        <v>0</v>
      </c>
    </row>
    <row r="14" spans="1:61" ht="18.75" customHeight="1">
      <c r="A14" s="196" t="s">
        <v>563</v>
      </c>
      <c r="B14" s="235">
        <f t="shared" si="0"/>
        <v>2039</v>
      </c>
      <c r="C14" s="237">
        <v>553</v>
      </c>
      <c r="D14" s="237"/>
      <c r="E14" s="237"/>
      <c r="F14" s="237">
        <v>13</v>
      </c>
      <c r="G14" s="237">
        <f>851-839</f>
        <v>12</v>
      </c>
      <c r="H14" s="237"/>
      <c r="I14" s="237"/>
      <c r="J14" s="237"/>
      <c r="K14" s="237"/>
      <c r="L14" s="237">
        <v>1</v>
      </c>
      <c r="M14" s="237"/>
      <c r="N14" s="237">
        <v>11</v>
      </c>
      <c r="O14" s="237">
        <v>54</v>
      </c>
      <c r="P14" s="237"/>
      <c r="Q14" s="237"/>
      <c r="R14" s="237">
        <v>119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>
        <v>192</v>
      </c>
      <c r="AD14" s="237">
        <v>243</v>
      </c>
      <c r="AE14" s="237"/>
      <c r="AF14" s="237"/>
      <c r="AG14" s="237"/>
      <c r="AH14" s="237"/>
      <c r="AI14" s="237"/>
      <c r="AJ14" s="237"/>
      <c r="AK14" s="237"/>
      <c r="AL14" s="237">
        <f>2+839</f>
        <v>841</v>
      </c>
      <c r="AM14" s="237"/>
      <c r="AN14" s="237"/>
      <c r="AO14" s="237"/>
      <c r="AP14" s="237"/>
      <c r="AQ14" s="237"/>
      <c r="AR14" s="237">
        <v>0</v>
      </c>
      <c r="AS14" s="237">
        <v>0</v>
      </c>
      <c r="AT14" s="237"/>
      <c r="AU14" s="237">
        <v>0</v>
      </c>
      <c r="AV14" s="237">
        <v>0</v>
      </c>
      <c r="AW14" s="237">
        <v>0</v>
      </c>
      <c r="AX14" s="237">
        <v>0</v>
      </c>
      <c r="AY14" s="237">
        <v>0</v>
      </c>
      <c r="AZ14" s="237">
        <v>0</v>
      </c>
      <c r="BA14" s="237">
        <v>0</v>
      </c>
      <c r="BB14" s="237">
        <v>0</v>
      </c>
      <c r="BC14" s="237">
        <v>0</v>
      </c>
      <c r="BD14" s="237">
        <v>0</v>
      </c>
      <c r="BE14" s="237">
        <v>0</v>
      </c>
      <c r="BF14" s="237">
        <v>0</v>
      </c>
      <c r="BG14" s="237">
        <v>0</v>
      </c>
      <c r="BH14" s="237">
        <v>0</v>
      </c>
      <c r="BI14" s="238">
        <v>0</v>
      </c>
    </row>
    <row r="15" spans="1:61" ht="18.75" customHeight="1">
      <c r="A15" s="196" t="s">
        <v>564</v>
      </c>
      <c r="B15" s="235">
        <f t="shared" si="0"/>
        <v>55469</v>
      </c>
      <c r="C15" s="237">
        <v>1250</v>
      </c>
      <c r="D15" s="237"/>
      <c r="E15" s="237"/>
      <c r="F15" s="237">
        <v>47</v>
      </c>
      <c r="G15" s="237">
        <f>481+591</f>
        <v>1072</v>
      </c>
      <c r="H15" s="237"/>
      <c r="I15" s="237"/>
      <c r="J15" s="237"/>
      <c r="K15" s="237">
        <v>2</v>
      </c>
      <c r="L15" s="237">
        <v>5</v>
      </c>
      <c r="M15" s="237"/>
      <c r="N15" s="237">
        <v>32</v>
      </c>
      <c r="O15" s="237">
        <v>1</v>
      </c>
      <c r="P15" s="237">
        <v>1779</v>
      </c>
      <c r="Q15" s="237"/>
      <c r="R15" s="237">
        <f>2280+21655+3157</f>
        <v>27092</v>
      </c>
      <c r="S15" s="237"/>
      <c r="T15" s="237"/>
      <c r="U15" s="237"/>
      <c r="V15" s="237">
        <v>1676</v>
      </c>
      <c r="W15" s="237"/>
      <c r="X15" s="237"/>
      <c r="Y15" s="237"/>
      <c r="Z15" s="237"/>
      <c r="AA15" s="237"/>
      <c r="AB15" s="237"/>
      <c r="AC15" s="237">
        <v>2675</v>
      </c>
      <c r="AD15" s="237">
        <f>200+114</f>
        <v>314</v>
      </c>
      <c r="AE15" s="237">
        <v>100</v>
      </c>
      <c r="AF15" s="237"/>
      <c r="AG15" s="237"/>
      <c r="AH15" s="237"/>
      <c r="AI15" s="237"/>
      <c r="AJ15" s="237"/>
      <c r="AK15" s="237">
        <v>302</v>
      </c>
      <c r="AL15" s="237">
        <f>3370+30</f>
        <v>3400</v>
      </c>
      <c r="AM15" s="237"/>
      <c r="AN15" s="237"/>
      <c r="AO15" s="237">
        <v>12207</v>
      </c>
      <c r="AP15" s="237">
        <v>2</v>
      </c>
      <c r="AQ15" s="237">
        <f>35+831</f>
        <v>866</v>
      </c>
      <c r="AR15" s="237">
        <v>0</v>
      </c>
      <c r="AS15" s="237">
        <v>0</v>
      </c>
      <c r="AT15" s="237">
        <v>2647</v>
      </c>
      <c r="AU15" s="237">
        <v>0</v>
      </c>
      <c r="AV15" s="237">
        <v>0</v>
      </c>
      <c r="AW15" s="237">
        <v>0</v>
      </c>
      <c r="AX15" s="237">
        <v>0</v>
      </c>
      <c r="AY15" s="237">
        <v>0</v>
      </c>
      <c r="AZ15" s="237">
        <v>0</v>
      </c>
      <c r="BA15" s="237">
        <v>0</v>
      </c>
      <c r="BB15" s="237">
        <v>0</v>
      </c>
      <c r="BC15" s="237">
        <v>0</v>
      </c>
      <c r="BD15" s="237">
        <v>0</v>
      </c>
      <c r="BE15" s="237">
        <v>0</v>
      </c>
      <c r="BF15" s="237">
        <v>0</v>
      </c>
      <c r="BG15" s="237">
        <v>0</v>
      </c>
      <c r="BH15" s="237">
        <v>0</v>
      </c>
      <c r="BI15" s="238">
        <v>0</v>
      </c>
    </row>
    <row r="16" spans="1:61" ht="18.75" customHeight="1">
      <c r="A16" s="196" t="s">
        <v>565</v>
      </c>
      <c r="B16" s="235">
        <f t="shared" si="0"/>
        <v>1283</v>
      </c>
      <c r="C16" s="237">
        <v>403</v>
      </c>
      <c r="D16" s="237"/>
      <c r="E16" s="237"/>
      <c r="F16" s="237">
        <v>7</v>
      </c>
      <c r="G16" s="237">
        <v>742</v>
      </c>
      <c r="H16" s="237"/>
      <c r="I16" s="237"/>
      <c r="J16" s="237">
        <v>89</v>
      </c>
      <c r="K16" s="237">
        <v>40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>
        <v>2</v>
      </c>
      <c r="AM16" s="237"/>
      <c r="AN16" s="237"/>
      <c r="AO16" s="237"/>
      <c r="AP16" s="237"/>
      <c r="AQ16" s="237"/>
      <c r="AR16" s="237">
        <v>0</v>
      </c>
      <c r="AS16" s="237">
        <v>0</v>
      </c>
      <c r="AT16" s="237"/>
      <c r="AU16" s="237">
        <v>0</v>
      </c>
      <c r="AV16" s="237">
        <v>0</v>
      </c>
      <c r="AW16" s="237">
        <v>0</v>
      </c>
      <c r="AX16" s="237">
        <v>0</v>
      </c>
      <c r="AY16" s="237">
        <v>0</v>
      </c>
      <c r="AZ16" s="237">
        <v>0</v>
      </c>
      <c r="BA16" s="237">
        <v>0</v>
      </c>
      <c r="BB16" s="237">
        <v>0</v>
      </c>
      <c r="BC16" s="237">
        <v>0</v>
      </c>
      <c r="BD16" s="237">
        <v>0</v>
      </c>
      <c r="BE16" s="237">
        <v>0</v>
      </c>
      <c r="BF16" s="237">
        <v>0</v>
      </c>
      <c r="BG16" s="237">
        <v>0</v>
      </c>
      <c r="BH16" s="237">
        <v>0</v>
      </c>
      <c r="BI16" s="238">
        <v>0</v>
      </c>
    </row>
    <row r="17" spans="1:61" ht="18.75" customHeight="1">
      <c r="A17" s="196" t="s">
        <v>573</v>
      </c>
      <c r="B17" s="235">
        <f t="shared" si="0"/>
        <v>1001</v>
      </c>
      <c r="C17" s="237">
        <v>129</v>
      </c>
      <c r="D17" s="237"/>
      <c r="E17" s="237"/>
      <c r="F17" s="237">
        <v>6</v>
      </c>
      <c r="G17" s="237">
        <v>5</v>
      </c>
      <c r="H17" s="237"/>
      <c r="I17" s="237"/>
      <c r="J17" s="237"/>
      <c r="K17" s="237"/>
      <c r="L17" s="237"/>
      <c r="M17" s="237"/>
      <c r="N17" s="237">
        <v>3</v>
      </c>
      <c r="O17" s="237"/>
      <c r="P17" s="237"/>
      <c r="Q17" s="237"/>
      <c r="R17" s="237">
        <v>300</v>
      </c>
      <c r="S17" s="237"/>
      <c r="T17" s="237"/>
      <c r="U17" s="237"/>
      <c r="V17" s="237">
        <v>300</v>
      </c>
      <c r="W17" s="237"/>
      <c r="X17" s="237"/>
      <c r="Y17" s="237"/>
      <c r="Z17" s="237"/>
      <c r="AA17" s="237"/>
      <c r="AB17" s="237"/>
      <c r="AC17" s="237">
        <v>63</v>
      </c>
      <c r="AD17" s="237">
        <f>15</f>
        <v>15</v>
      </c>
      <c r="AE17" s="237"/>
      <c r="AF17" s="237"/>
      <c r="AG17" s="237"/>
      <c r="AH17" s="237"/>
      <c r="AI17" s="237"/>
      <c r="AJ17" s="237"/>
      <c r="AK17" s="237">
        <v>180</v>
      </c>
      <c r="AL17" s="237"/>
      <c r="AM17" s="237"/>
      <c r="AN17" s="237"/>
      <c r="AO17" s="237"/>
      <c r="AP17" s="237"/>
      <c r="AQ17" s="237"/>
      <c r="AR17" s="237">
        <v>0</v>
      </c>
      <c r="AS17" s="237">
        <v>0</v>
      </c>
      <c r="AT17" s="237"/>
      <c r="AU17" s="237">
        <v>0</v>
      </c>
      <c r="AV17" s="237">
        <v>0</v>
      </c>
      <c r="AW17" s="237">
        <v>0</v>
      </c>
      <c r="AX17" s="237">
        <v>0</v>
      </c>
      <c r="AY17" s="237">
        <v>0</v>
      </c>
      <c r="AZ17" s="237">
        <v>0</v>
      </c>
      <c r="BA17" s="237">
        <v>0</v>
      </c>
      <c r="BB17" s="237">
        <v>0</v>
      </c>
      <c r="BC17" s="237">
        <v>0</v>
      </c>
      <c r="BD17" s="237">
        <v>0</v>
      </c>
      <c r="BE17" s="237">
        <v>0</v>
      </c>
      <c r="BF17" s="237">
        <v>0</v>
      </c>
      <c r="BG17" s="237">
        <v>0</v>
      </c>
      <c r="BH17" s="237">
        <v>0</v>
      </c>
      <c r="BI17" s="238">
        <v>0</v>
      </c>
    </row>
    <row r="18" spans="1:61" ht="18.75" customHeight="1">
      <c r="A18" s="196" t="s">
        <v>566</v>
      </c>
      <c r="B18" s="235">
        <f t="shared" si="0"/>
        <v>1834</v>
      </c>
      <c r="C18" s="237">
        <v>104</v>
      </c>
      <c r="D18" s="237"/>
      <c r="E18" s="237"/>
      <c r="F18" s="237">
        <v>4</v>
      </c>
      <c r="G18" s="237">
        <v>217</v>
      </c>
      <c r="H18" s="237"/>
      <c r="I18" s="237"/>
      <c r="J18" s="237"/>
      <c r="K18" s="237"/>
      <c r="L18" s="237"/>
      <c r="M18" s="237"/>
      <c r="N18" s="237"/>
      <c r="O18" s="237"/>
      <c r="P18" s="237">
        <v>2</v>
      </c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>
        <f>4+1500</f>
        <v>1504</v>
      </c>
      <c r="AE18" s="237"/>
      <c r="AF18" s="237"/>
      <c r="AG18" s="237"/>
      <c r="AH18" s="237"/>
      <c r="AI18" s="237"/>
      <c r="AJ18" s="237"/>
      <c r="AK18" s="237"/>
      <c r="AL18" s="237">
        <v>3</v>
      </c>
      <c r="AM18" s="237"/>
      <c r="AN18" s="237"/>
      <c r="AO18" s="237"/>
      <c r="AP18" s="237"/>
      <c r="AQ18" s="237"/>
      <c r="AR18" s="237">
        <v>0</v>
      </c>
      <c r="AS18" s="237">
        <v>0</v>
      </c>
      <c r="AT18" s="237"/>
      <c r="AU18" s="237">
        <v>0</v>
      </c>
      <c r="AV18" s="237">
        <v>0</v>
      </c>
      <c r="AW18" s="237">
        <v>0</v>
      </c>
      <c r="AX18" s="237">
        <v>0</v>
      </c>
      <c r="AY18" s="237">
        <v>0</v>
      </c>
      <c r="AZ18" s="237">
        <v>0</v>
      </c>
      <c r="BA18" s="237">
        <v>0</v>
      </c>
      <c r="BB18" s="237">
        <v>0</v>
      </c>
      <c r="BC18" s="237">
        <v>0</v>
      </c>
      <c r="BD18" s="237">
        <v>0</v>
      </c>
      <c r="BE18" s="237">
        <v>0</v>
      </c>
      <c r="BF18" s="237">
        <v>0</v>
      </c>
      <c r="BG18" s="237">
        <v>0</v>
      </c>
      <c r="BH18" s="237">
        <v>0</v>
      </c>
      <c r="BI18" s="238">
        <v>0</v>
      </c>
    </row>
    <row r="19" spans="1:61" ht="18.75" customHeight="1">
      <c r="A19" s="196" t="s">
        <v>1432</v>
      </c>
      <c r="B19" s="235">
        <f t="shared" si="0"/>
        <v>1048</v>
      </c>
      <c r="C19" s="237">
        <v>680</v>
      </c>
      <c r="D19" s="237"/>
      <c r="E19" s="237"/>
      <c r="F19" s="237">
        <v>28</v>
      </c>
      <c r="G19" s="237">
        <v>261</v>
      </c>
      <c r="H19" s="237"/>
      <c r="I19" s="237"/>
      <c r="J19" s="237"/>
      <c r="K19" s="237">
        <v>1</v>
      </c>
      <c r="L19" s="237">
        <v>1</v>
      </c>
      <c r="M19" s="237"/>
      <c r="N19" s="237">
        <v>4</v>
      </c>
      <c r="O19" s="237"/>
      <c r="P19" s="237"/>
      <c r="Q19" s="237"/>
      <c r="R19" s="237"/>
      <c r="S19" s="237"/>
      <c r="T19" s="237"/>
      <c r="U19" s="237">
        <v>50</v>
      </c>
      <c r="V19" s="237"/>
      <c r="W19" s="237"/>
      <c r="X19" s="237"/>
      <c r="Y19" s="237"/>
      <c r="Z19" s="237"/>
      <c r="AA19" s="237"/>
      <c r="AB19" s="237"/>
      <c r="AC19" s="237"/>
      <c r="AD19" s="237">
        <v>20</v>
      </c>
      <c r="AE19" s="237"/>
      <c r="AF19" s="237"/>
      <c r="AG19" s="237"/>
      <c r="AH19" s="237"/>
      <c r="AI19" s="237"/>
      <c r="AJ19" s="237"/>
      <c r="AK19" s="237"/>
      <c r="AL19" s="237">
        <v>3</v>
      </c>
      <c r="AM19" s="237"/>
      <c r="AN19" s="237"/>
      <c r="AO19" s="237"/>
      <c r="AP19" s="237"/>
      <c r="AQ19" s="237"/>
      <c r="AR19" s="237">
        <v>0</v>
      </c>
      <c r="AS19" s="237">
        <v>0</v>
      </c>
      <c r="AT19" s="237"/>
      <c r="AU19" s="237">
        <v>0</v>
      </c>
      <c r="AV19" s="237">
        <v>0</v>
      </c>
      <c r="AW19" s="237">
        <v>0</v>
      </c>
      <c r="AX19" s="237">
        <v>0</v>
      </c>
      <c r="AY19" s="237">
        <v>0</v>
      </c>
      <c r="AZ19" s="237">
        <v>0</v>
      </c>
      <c r="BA19" s="237">
        <v>0</v>
      </c>
      <c r="BB19" s="237">
        <v>0</v>
      </c>
      <c r="BC19" s="237">
        <v>0</v>
      </c>
      <c r="BD19" s="237">
        <v>0</v>
      </c>
      <c r="BE19" s="237">
        <v>0</v>
      </c>
      <c r="BF19" s="237">
        <v>0</v>
      </c>
      <c r="BG19" s="237">
        <v>0</v>
      </c>
      <c r="BH19" s="237">
        <v>0</v>
      </c>
      <c r="BI19" s="238">
        <v>0</v>
      </c>
    </row>
    <row r="20" spans="1:61" ht="18.75" customHeight="1">
      <c r="A20" s="196" t="s">
        <v>668</v>
      </c>
      <c r="B20" s="235">
        <f t="shared" si="0"/>
        <v>6325</v>
      </c>
      <c r="C20" s="237"/>
      <c r="D20" s="237"/>
      <c r="E20" s="237">
        <v>1940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>
        <v>2858</v>
      </c>
      <c r="AD20" s="237">
        <v>17</v>
      </c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>
        <v>1510</v>
      </c>
      <c r="AR20" s="237">
        <v>0</v>
      </c>
      <c r="AS20" s="237">
        <v>0</v>
      </c>
      <c r="AT20" s="237"/>
      <c r="AU20" s="237">
        <v>0</v>
      </c>
      <c r="AV20" s="237">
        <v>0</v>
      </c>
      <c r="AW20" s="237">
        <v>0</v>
      </c>
      <c r="AX20" s="237">
        <v>0</v>
      </c>
      <c r="AY20" s="237">
        <v>0</v>
      </c>
      <c r="AZ20" s="237">
        <v>0</v>
      </c>
      <c r="BA20" s="237">
        <v>0</v>
      </c>
      <c r="BB20" s="237">
        <v>0</v>
      </c>
      <c r="BC20" s="237">
        <v>0</v>
      </c>
      <c r="BD20" s="237">
        <v>0</v>
      </c>
      <c r="BE20" s="237">
        <v>0</v>
      </c>
      <c r="BF20" s="237">
        <v>0</v>
      </c>
      <c r="BG20" s="237">
        <v>0</v>
      </c>
      <c r="BH20" s="237">
        <v>0</v>
      </c>
      <c r="BI20" s="238">
        <v>0</v>
      </c>
    </row>
    <row r="21" spans="1:61" ht="18.75" customHeight="1">
      <c r="A21" s="196" t="s">
        <v>669</v>
      </c>
      <c r="B21" s="235">
        <f t="shared" si="0"/>
        <v>197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>
        <v>98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>
        <v>88</v>
      </c>
      <c r="AD21" s="237">
        <v>7</v>
      </c>
      <c r="AE21" s="237"/>
      <c r="AF21" s="237"/>
      <c r="AG21" s="237"/>
      <c r="AH21" s="237"/>
      <c r="AI21" s="237"/>
      <c r="AJ21" s="237"/>
      <c r="AK21" s="237"/>
      <c r="AL21" s="237">
        <v>4</v>
      </c>
      <c r="AM21" s="237"/>
      <c r="AN21" s="237"/>
      <c r="AO21" s="237"/>
      <c r="AP21" s="237"/>
      <c r="AQ21" s="237"/>
      <c r="AR21" s="237">
        <v>0</v>
      </c>
      <c r="AS21" s="237">
        <v>0</v>
      </c>
      <c r="AT21" s="237"/>
      <c r="AU21" s="237">
        <v>0</v>
      </c>
      <c r="AV21" s="237">
        <v>0</v>
      </c>
      <c r="AW21" s="237">
        <v>0</v>
      </c>
      <c r="AX21" s="237">
        <v>0</v>
      </c>
      <c r="AY21" s="237">
        <v>0</v>
      </c>
      <c r="AZ21" s="237">
        <v>0</v>
      </c>
      <c r="BA21" s="237">
        <v>0</v>
      </c>
      <c r="BB21" s="237">
        <v>0</v>
      </c>
      <c r="BC21" s="237">
        <v>0</v>
      </c>
      <c r="BD21" s="237">
        <v>0</v>
      </c>
      <c r="BE21" s="237">
        <v>0</v>
      </c>
      <c r="BF21" s="237">
        <v>0</v>
      </c>
      <c r="BG21" s="237">
        <v>0</v>
      </c>
      <c r="BH21" s="237">
        <v>0</v>
      </c>
      <c r="BI21" s="238">
        <v>0</v>
      </c>
    </row>
    <row r="22" spans="1:61" ht="18.75" customHeight="1">
      <c r="A22" s="196" t="s">
        <v>1438</v>
      </c>
      <c r="B22" s="235">
        <f t="shared" si="0"/>
        <v>932</v>
      </c>
      <c r="C22" s="237">
        <v>272</v>
      </c>
      <c r="D22" s="237"/>
      <c r="E22" s="237"/>
      <c r="F22" s="237">
        <v>5</v>
      </c>
      <c r="G22" s="237">
        <f>252+82</f>
        <v>334</v>
      </c>
      <c r="H22" s="237"/>
      <c r="I22" s="237"/>
      <c r="J22" s="237">
        <v>30</v>
      </c>
      <c r="K22" s="237"/>
      <c r="L22" s="237">
        <v>1</v>
      </c>
      <c r="M22" s="237"/>
      <c r="N22" s="237">
        <v>4</v>
      </c>
      <c r="O22" s="237"/>
      <c r="P22" s="237">
        <v>180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>
        <v>106</v>
      </c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8"/>
    </row>
    <row r="23" spans="1:61" ht="18.75" customHeight="1">
      <c r="A23" s="196" t="s">
        <v>1439</v>
      </c>
      <c r="B23" s="235">
        <f t="shared" si="0"/>
        <v>200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>
        <v>0</v>
      </c>
      <c r="AS23" s="237">
        <v>0</v>
      </c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>
        <v>200</v>
      </c>
      <c r="BF23" s="237"/>
      <c r="BG23" s="237"/>
      <c r="BH23" s="237"/>
      <c r="BI23" s="238"/>
    </row>
    <row r="24" spans="1:61" ht="18.75" customHeight="1">
      <c r="A24" s="196" t="s">
        <v>1440</v>
      </c>
      <c r="B24" s="235">
        <f t="shared" si="0"/>
        <v>100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>
        <v>0</v>
      </c>
      <c r="AS24" s="237">
        <v>0</v>
      </c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8">
        <v>100</v>
      </c>
    </row>
    <row r="25" spans="1:61" ht="18.75" customHeight="1">
      <c r="A25" s="196" t="s">
        <v>1441</v>
      </c>
      <c r="B25" s="235">
        <f t="shared" si="0"/>
        <v>8000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>
        <v>0</v>
      </c>
      <c r="AS25" s="237">
        <v>0</v>
      </c>
      <c r="AT25" s="237"/>
      <c r="AU25" s="237">
        <v>8000</v>
      </c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8"/>
    </row>
    <row r="26" spans="1:61" ht="18.75" customHeight="1" thickBot="1">
      <c r="A26" s="197" t="s">
        <v>412</v>
      </c>
      <c r="B26" s="239">
        <f>SUM(B5:B25)</f>
        <v>225914</v>
      </c>
      <c r="C26" s="239">
        <f>SUM(C5:C25)</f>
        <v>17330</v>
      </c>
      <c r="D26" s="239">
        <f aca="true" t="shared" si="1" ref="D26:BI26">SUM(D5:D25)</f>
        <v>12485</v>
      </c>
      <c r="E26" s="239">
        <f t="shared" si="1"/>
        <v>1940</v>
      </c>
      <c r="F26" s="239">
        <f t="shared" si="1"/>
        <v>1569</v>
      </c>
      <c r="G26" s="239">
        <f t="shared" si="1"/>
        <v>7425</v>
      </c>
      <c r="H26" s="239">
        <f t="shared" si="1"/>
        <v>155</v>
      </c>
      <c r="I26" s="239">
        <f t="shared" si="1"/>
        <v>7</v>
      </c>
      <c r="J26" s="239">
        <f t="shared" si="1"/>
        <v>1435</v>
      </c>
      <c r="K26" s="239">
        <f t="shared" si="1"/>
        <v>234</v>
      </c>
      <c r="L26" s="239">
        <f t="shared" si="1"/>
        <v>42</v>
      </c>
      <c r="M26" s="239">
        <f t="shared" si="1"/>
        <v>5</v>
      </c>
      <c r="N26" s="239">
        <f t="shared" si="1"/>
        <v>475</v>
      </c>
      <c r="O26" s="239">
        <f t="shared" si="1"/>
        <v>269</v>
      </c>
      <c r="P26" s="239">
        <f t="shared" si="1"/>
        <v>6271</v>
      </c>
      <c r="Q26" s="239">
        <f t="shared" si="1"/>
        <v>0</v>
      </c>
      <c r="R26" s="239">
        <f t="shared" si="1"/>
        <v>28611</v>
      </c>
      <c r="S26" s="239">
        <f t="shared" si="1"/>
        <v>0</v>
      </c>
      <c r="T26" s="239">
        <f t="shared" si="1"/>
        <v>0</v>
      </c>
      <c r="U26" s="239">
        <f t="shared" si="1"/>
        <v>350</v>
      </c>
      <c r="V26" s="239">
        <f t="shared" si="1"/>
        <v>2796</v>
      </c>
      <c r="W26" s="239">
        <f t="shared" si="1"/>
        <v>0</v>
      </c>
      <c r="X26" s="239">
        <f t="shared" si="1"/>
        <v>0</v>
      </c>
      <c r="Y26" s="239">
        <f t="shared" si="1"/>
        <v>0</v>
      </c>
      <c r="Z26" s="239">
        <f t="shared" si="1"/>
        <v>0</v>
      </c>
      <c r="AA26" s="239">
        <f t="shared" si="1"/>
        <v>0</v>
      </c>
      <c r="AB26" s="239">
        <f t="shared" si="1"/>
        <v>0</v>
      </c>
      <c r="AC26" s="239">
        <f t="shared" si="1"/>
        <v>43120</v>
      </c>
      <c r="AD26" s="239">
        <f t="shared" si="1"/>
        <v>16681</v>
      </c>
      <c r="AE26" s="239">
        <f t="shared" si="1"/>
        <v>2056</v>
      </c>
      <c r="AF26" s="239">
        <f t="shared" si="1"/>
        <v>0</v>
      </c>
      <c r="AG26" s="239">
        <f t="shared" si="1"/>
        <v>0</v>
      </c>
      <c r="AH26" s="239">
        <f t="shared" si="1"/>
        <v>0</v>
      </c>
      <c r="AI26" s="239">
        <f t="shared" si="1"/>
        <v>0</v>
      </c>
      <c r="AJ26" s="239">
        <f t="shared" si="1"/>
        <v>0</v>
      </c>
      <c r="AK26" s="239"/>
      <c r="AL26" s="239">
        <f t="shared" si="1"/>
        <v>45187</v>
      </c>
      <c r="AM26" s="239">
        <f t="shared" si="1"/>
        <v>50</v>
      </c>
      <c r="AN26" s="239">
        <f t="shared" si="1"/>
        <v>0</v>
      </c>
      <c r="AO26" s="239"/>
      <c r="AP26" s="239">
        <f t="shared" si="1"/>
        <v>421</v>
      </c>
      <c r="AQ26" s="239">
        <f t="shared" si="1"/>
        <v>7006</v>
      </c>
      <c r="AR26" s="239">
        <f t="shared" si="1"/>
        <v>0</v>
      </c>
      <c r="AS26" s="239">
        <f t="shared" si="1"/>
        <v>0</v>
      </c>
      <c r="AT26" s="239">
        <f t="shared" si="1"/>
        <v>9005</v>
      </c>
      <c r="AU26" s="239">
        <f t="shared" si="1"/>
        <v>8000</v>
      </c>
      <c r="AV26" s="239">
        <f t="shared" si="1"/>
        <v>0</v>
      </c>
      <c r="AW26" s="239">
        <f t="shared" si="1"/>
        <v>0</v>
      </c>
      <c r="AX26" s="239">
        <f t="shared" si="1"/>
        <v>0</v>
      </c>
      <c r="AY26" s="239">
        <f t="shared" si="1"/>
        <v>0</v>
      </c>
      <c r="AZ26" s="239">
        <f t="shared" si="1"/>
        <v>0</v>
      </c>
      <c r="BA26" s="239">
        <f t="shared" si="1"/>
        <v>0</v>
      </c>
      <c r="BB26" s="239">
        <f t="shared" si="1"/>
        <v>0</v>
      </c>
      <c r="BC26" s="239">
        <f t="shared" si="1"/>
        <v>0</v>
      </c>
      <c r="BD26" s="239">
        <f t="shared" si="1"/>
        <v>0</v>
      </c>
      <c r="BE26" s="239">
        <f t="shared" si="1"/>
        <v>200</v>
      </c>
      <c r="BF26" s="239">
        <f t="shared" si="1"/>
        <v>0</v>
      </c>
      <c r="BG26" s="239">
        <f t="shared" si="1"/>
        <v>0</v>
      </c>
      <c r="BH26" s="239">
        <f t="shared" si="1"/>
        <v>0</v>
      </c>
      <c r="BI26" s="239">
        <f t="shared" si="1"/>
        <v>100</v>
      </c>
    </row>
    <row r="27" ht="15" thickTop="1"/>
  </sheetData>
  <sheetProtection/>
  <mergeCells count="22">
    <mergeCell ref="AL3:AQ3"/>
    <mergeCell ref="A3:A4"/>
    <mergeCell ref="AY3:AZ3"/>
    <mergeCell ref="AR3:AS3"/>
    <mergeCell ref="G3:M3"/>
    <mergeCell ref="N3:P3"/>
    <mergeCell ref="Q3:V3"/>
    <mergeCell ref="AF3:AH3"/>
    <mergeCell ref="W3:AB3"/>
    <mergeCell ref="AI3:AJ3"/>
    <mergeCell ref="B3:B4"/>
    <mergeCell ref="C3:F3"/>
    <mergeCell ref="BF3:BI3"/>
    <mergeCell ref="L2:M2"/>
    <mergeCell ref="B1:L1"/>
    <mergeCell ref="N1:AK1"/>
    <mergeCell ref="AL1:BI1"/>
    <mergeCell ref="AE2:AK2"/>
    <mergeCell ref="BE2:BI2"/>
    <mergeCell ref="V2:AD2"/>
    <mergeCell ref="BA3:BD3"/>
    <mergeCell ref="AC3:AD3"/>
  </mergeCells>
  <printOptions horizontalCentered="1"/>
  <pageMargins left="0.7086614173228347" right="0.1968503937007874" top="0.7480314960629921" bottom="0.4724409448818898" header="0.5118110236220472" footer="0.2362204724409449"/>
  <pageSetup firstPageNumber="26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C000"/>
  </sheetPr>
  <dimension ref="A1:AF23"/>
  <sheetViews>
    <sheetView showZeros="0" zoomScalePageLayoutView="0" workbookViewId="0" topLeftCell="A1">
      <pane xSplit="1" ySplit="4" topLeftCell="B5" activePane="bottomRight" state="frozen"/>
      <selection pane="topLeft" activeCell="D1" sqref="D1"/>
      <selection pane="topRight" activeCell="F1" sqref="F1"/>
      <selection pane="bottomLeft" activeCell="D6" sqref="D6"/>
      <selection pane="bottomRight" activeCell="AB9" sqref="AB9"/>
    </sheetView>
  </sheetViews>
  <sheetFormatPr defaultColWidth="6.875" defaultRowHeight="14.25"/>
  <cols>
    <col min="1" max="1" width="32.625" style="172" customWidth="1"/>
    <col min="2" max="4" width="12.625" style="0" customWidth="1"/>
    <col min="5" max="5" width="11.625" style="0" customWidth="1"/>
    <col min="6" max="6" width="12.625" style="0" customWidth="1"/>
    <col min="7" max="7" width="11.625" style="0" customWidth="1"/>
    <col min="8" max="8" width="12.625" style="0" customWidth="1"/>
    <col min="9" max="10" width="11.625" style="0" customWidth="1"/>
    <col min="11" max="12" width="12.625" style="0" customWidth="1"/>
    <col min="13" max="13" width="9.625" style="0" hidden="1" customWidth="1"/>
    <col min="14" max="19" width="12.125" style="0" hidden="1" customWidth="1"/>
    <col min="20" max="20" width="12.625" style="0" customWidth="1"/>
    <col min="21" max="21" width="11.625" style="0" customWidth="1"/>
    <col min="22" max="22" width="12.625" style="0" customWidth="1"/>
    <col min="23" max="27" width="12.125" style="0" hidden="1" customWidth="1"/>
    <col min="28" max="28" width="12.625" style="0" customWidth="1"/>
    <col min="29" max="29" width="10.00390625" style="0" hidden="1" customWidth="1"/>
    <col min="30" max="30" width="11.625" style="0" customWidth="1"/>
    <col min="31" max="31" width="4.125" style="0" hidden="1" customWidth="1"/>
    <col min="32" max="32" width="6.375" style="0" hidden="1" customWidth="1"/>
    <col min="33" max="207" width="6.875" style="0" customWidth="1"/>
  </cols>
  <sheetData>
    <row r="1" spans="1:32" s="171" customFormat="1" ht="33" customHeight="1">
      <c r="A1" s="335" t="s">
        <v>1706</v>
      </c>
      <c r="B1" s="343"/>
      <c r="C1" s="343"/>
      <c r="D1" s="343"/>
      <c r="E1" s="343"/>
      <c r="F1" s="343"/>
      <c r="G1" s="343"/>
      <c r="H1" s="343"/>
      <c r="I1" s="343"/>
      <c r="J1" s="343"/>
      <c r="K1" s="344" t="s">
        <v>1707</v>
      </c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0" ht="19.5" customHeight="1" thickBot="1">
      <c r="A2" s="229"/>
      <c r="B2" s="230"/>
      <c r="C2" s="230"/>
      <c r="D2" s="230"/>
      <c r="E2" s="230"/>
      <c r="F2" s="230"/>
      <c r="G2" s="230"/>
      <c r="I2" s="388" t="s">
        <v>1564</v>
      </c>
      <c r="J2" s="388"/>
      <c r="N2" s="377"/>
      <c r="O2" s="377"/>
      <c r="P2" s="377"/>
      <c r="Q2" s="377"/>
      <c r="R2" s="377"/>
      <c r="S2" s="377"/>
      <c r="T2" s="377"/>
      <c r="U2" s="377"/>
      <c r="V2" s="377"/>
      <c r="AB2" s="388" t="s">
        <v>1564</v>
      </c>
      <c r="AC2" s="388"/>
      <c r="AD2" s="388"/>
    </row>
    <row r="3" spans="1:32" s="4" customFormat="1" ht="34.5" customHeight="1" thickTop="1">
      <c r="A3" s="382" t="s">
        <v>410</v>
      </c>
      <c r="B3" s="370" t="s">
        <v>411</v>
      </c>
      <c r="C3" s="381" t="s">
        <v>1367</v>
      </c>
      <c r="D3" s="370"/>
      <c r="E3" s="370"/>
      <c r="F3" s="370"/>
      <c r="G3" s="384" t="s">
        <v>1366</v>
      </c>
      <c r="H3" s="386"/>
      <c r="I3" s="386"/>
      <c r="J3" s="386"/>
      <c r="K3" s="386" t="s">
        <v>1559</v>
      </c>
      <c r="L3" s="386"/>
      <c r="M3" s="386"/>
      <c r="N3" s="386"/>
      <c r="O3" s="386"/>
      <c r="P3" s="386"/>
      <c r="Q3" s="386"/>
      <c r="R3" s="386"/>
      <c r="S3" s="386"/>
      <c r="T3" s="389"/>
      <c r="U3" s="378" t="s">
        <v>641</v>
      </c>
      <c r="V3" s="379"/>
      <c r="W3" s="370"/>
      <c r="X3" s="370"/>
      <c r="Y3" s="370"/>
      <c r="Z3" s="370"/>
      <c r="AA3" s="370"/>
      <c r="AB3" s="370" t="s">
        <v>1368</v>
      </c>
      <c r="AC3" s="370"/>
      <c r="AD3" s="370"/>
      <c r="AE3" s="370"/>
      <c r="AF3" s="370"/>
    </row>
    <row r="4" spans="1:32" s="4" customFormat="1" ht="42.75" customHeight="1" thickBot="1">
      <c r="A4" s="383"/>
      <c r="B4" s="380"/>
      <c r="C4" s="193" t="s">
        <v>377</v>
      </c>
      <c r="D4" s="192" t="s">
        <v>378</v>
      </c>
      <c r="E4" s="192" t="s">
        <v>659</v>
      </c>
      <c r="F4" s="192" t="s">
        <v>379</v>
      </c>
      <c r="G4" s="192" t="s">
        <v>380</v>
      </c>
      <c r="H4" s="192" t="s">
        <v>383</v>
      </c>
      <c r="I4" s="192" t="s">
        <v>384</v>
      </c>
      <c r="J4" s="192" t="s">
        <v>385</v>
      </c>
      <c r="K4" s="192" t="s">
        <v>387</v>
      </c>
      <c r="L4" s="192" t="s">
        <v>388</v>
      </c>
      <c r="M4" s="192" t="s">
        <v>660</v>
      </c>
      <c r="N4" s="192" t="s">
        <v>661</v>
      </c>
      <c r="O4" s="192" t="s">
        <v>662</v>
      </c>
      <c r="P4" s="192" t="s">
        <v>663</v>
      </c>
      <c r="Q4" s="192" t="s">
        <v>664</v>
      </c>
      <c r="R4" s="192" t="s">
        <v>363</v>
      </c>
      <c r="S4" s="192" t="s">
        <v>364</v>
      </c>
      <c r="T4" s="192" t="s">
        <v>1530</v>
      </c>
      <c r="U4" s="192" t="s">
        <v>395</v>
      </c>
      <c r="V4" s="192" t="s">
        <v>396</v>
      </c>
      <c r="W4" s="192" t="s">
        <v>365</v>
      </c>
      <c r="X4" s="192" t="s">
        <v>366</v>
      </c>
      <c r="Y4" s="192" t="s">
        <v>367</v>
      </c>
      <c r="Z4" s="192" t="s">
        <v>368</v>
      </c>
      <c r="AA4" s="192" t="s">
        <v>369</v>
      </c>
      <c r="AB4" s="192" t="s">
        <v>398</v>
      </c>
      <c r="AC4" s="192" t="s">
        <v>400</v>
      </c>
      <c r="AD4" s="192" t="s">
        <v>401</v>
      </c>
      <c r="AE4" s="192" t="s">
        <v>370</v>
      </c>
      <c r="AF4" s="192" t="s">
        <v>665</v>
      </c>
    </row>
    <row r="5" spans="1:32" ht="18.75" customHeight="1">
      <c r="A5" s="195" t="s">
        <v>556</v>
      </c>
      <c r="B5" s="235">
        <f aca="true" t="shared" si="0" ref="B5:B22">SUM(C5:AF5)</f>
        <v>10470</v>
      </c>
      <c r="C5" s="235">
        <v>7154</v>
      </c>
      <c r="D5" s="235"/>
      <c r="E5" s="235"/>
      <c r="F5" s="235">
        <v>296</v>
      </c>
      <c r="G5" s="235">
        <f>626+700</f>
        <v>1326</v>
      </c>
      <c r="H5" s="235"/>
      <c r="I5" s="235"/>
      <c r="J5" s="235">
        <v>24</v>
      </c>
      <c r="K5" s="235">
        <v>160</v>
      </c>
      <c r="L5" s="235"/>
      <c r="M5" s="235"/>
      <c r="N5" s="235"/>
      <c r="O5" s="235"/>
      <c r="P5" s="235"/>
      <c r="Q5" s="235"/>
      <c r="R5" s="235"/>
      <c r="S5" s="235"/>
      <c r="T5" s="235"/>
      <c r="U5" s="235">
        <v>1376</v>
      </c>
      <c r="V5" s="235">
        <v>16</v>
      </c>
      <c r="W5" s="235"/>
      <c r="X5" s="235"/>
      <c r="Y5" s="235"/>
      <c r="Z5" s="235"/>
      <c r="AA5" s="235"/>
      <c r="AB5" s="235">
        <v>105</v>
      </c>
      <c r="AC5" s="235"/>
      <c r="AD5" s="235">
        <v>13</v>
      </c>
      <c r="AE5" s="235">
        <v>0</v>
      </c>
      <c r="AF5" s="235">
        <v>0</v>
      </c>
    </row>
    <row r="6" spans="1:32" ht="18.75" customHeight="1">
      <c r="A6" s="196" t="s">
        <v>1168</v>
      </c>
      <c r="B6" s="235">
        <f t="shared" si="0"/>
        <v>55</v>
      </c>
      <c r="C6" s="237">
        <v>48</v>
      </c>
      <c r="D6" s="237"/>
      <c r="E6" s="237"/>
      <c r="F6" s="237">
        <v>2</v>
      </c>
      <c r="G6" s="237">
        <v>5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>
        <v>0</v>
      </c>
      <c r="AF6" s="237">
        <v>0</v>
      </c>
    </row>
    <row r="7" spans="1:32" ht="18.75" customHeight="1">
      <c r="A7" s="196" t="s">
        <v>557</v>
      </c>
      <c r="B7" s="235">
        <f t="shared" si="0"/>
        <v>4009</v>
      </c>
      <c r="C7" s="237">
        <v>3332</v>
      </c>
      <c r="D7" s="237"/>
      <c r="E7" s="237"/>
      <c r="F7" s="237">
        <v>66</v>
      </c>
      <c r="G7" s="237">
        <v>361</v>
      </c>
      <c r="H7" s="237">
        <v>20</v>
      </c>
      <c r="I7" s="237"/>
      <c r="J7" s="237">
        <v>1</v>
      </c>
      <c r="K7" s="237">
        <v>181</v>
      </c>
      <c r="L7" s="237">
        <v>6</v>
      </c>
      <c r="M7" s="237"/>
      <c r="N7" s="237"/>
      <c r="O7" s="237"/>
      <c r="P7" s="237"/>
      <c r="Q7" s="237"/>
      <c r="R7" s="237"/>
      <c r="S7" s="237"/>
      <c r="T7" s="237"/>
      <c r="U7" s="237">
        <v>30</v>
      </c>
      <c r="V7" s="237">
        <v>10</v>
      </c>
      <c r="W7" s="237"/>
      <c r="X7" s="237"/>
      <c r="Y7" s="237"/>
      <c r="Z7" s="237"/>
      <c r="AA7" s="237"/>
      <c r="AB7" s="237">
        <v>2</v>
      </c>
      <c r="AC7" s="237"/>
      <c r="AD7" s="237"/>
      <c r="AE7" s="237">
        <v>0</v>
      </c>
      <c r="AF7" s="237">
        <v>0</v>
      </c>
    </row>
    <row r="8" spans="1:32" ht="18.75" customHeight="1">
      <c r="A8" s="196" t="s">
        <v>558</v>
      </c>
      <c r="B8" s="235">
        <f t="shared" si="0"/>
        <v>23781</v>
      </c>
      <c r="C8" s="237">
        <v>1898</v>
      </c>
      <c r="D8" s="237"/>
      <c r="E8" s="237"/>
      <c r="F8" s="237">
        <v>82</v>
      </c>
      <c r="G8" s="237">
        <v>16</v>
      </c>
      <c r="H8" s="237"/>
      <c r="I8" s="237"/>
      <c r="J8" s="237">
        <v>2</v>
      </c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>
        <f>21532+50+4</f>
        <v>21586</v>
      </c>
      <c r="V8" s="237">
        <v>29</v>
      </c>
      <c r="W8" s="237"/>
      <c r="X8" s="237"/>
      <c r="Y8" s="237"/>
      <c r="Z8" s="237"/>
      <c r="AA8" s="237"/>
      <c r="AB8" s="237">
        <v>168</v>
      </c>
      <c r="AC8" s="237"/>
      <c r="AD8" s="237"/>
      <c r="AE8" s="237">
        <v>0</v>
      </c>
      <c r="AF8" s="237">
        <v>0</v>
      </c>
    </row>
    <row r="9" spans="1:32" ht="18.75" customHeight="1">
      <c r="A9" s="196" t="s">
        <v>559</v>
      </c>
      <c r="B9" s="235">
        <f t="shared" si="0"/>
        <v>91</v>
      </c>
      <c r="C9" s="237">
        <v>48</v>
      </c>
      <c r="D9" s="237"/>
      <c r="E9" s="237"/>
      <c r="F9" s="237">
        <v>2</v>
      </c>
      <c r="G9" s="237">
        <v>3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>
        <v>36</v>
      </c>
      <c r="V9" s="237">
        <v>2</v>
      </c>
      <c r="W9" s="237"/>
      <c r="X9" s="237"/>
      <c r="Y9" s="237"/>
      <c r="Z9" s="237"/>
      <c r="AA9" s="237"/>
      <c r="AB9" s="237"/>
      <c r="AC9" s="237"/>
      <c r="AD9" s="237"/>
      <c r="AE9" s="237">
        <v>0</v>
      </c>
      <c r="AF9" s="237">
        <v>0</v>
      </c>
    </row>
    <row r="10" spans="1:32" ht="18.75" customHeight="1">
      <c r="A10" s="196" t="s">
        <v>1412</v>
      </c>
      <c r="B10" s="235">
        <f t="shared" si="0"/>
        <v>1607</v>
      </c>
      <c r="C10" s="237">
        <v>92</v>
      </c>
      <c r="D10" s="237"/>
      <c r="E10" s="237"/>
      <c r="F10" s="237">
        <v>2</v>
      </c>
      <c r="G10" s="237">
        <v>5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>
        <v>1462</v>
      </c>
      <c r="V10" s="237">
        <v>40</v>
      </c>
      <c r="W10" s="237"/>
      <c r="X10" s="237"/>
      <c r="Y10" s="237"/>
      <c r="Z10" s="237"/>
      <c r="AA10" s="237"/>
      <c r="AB10" s="237">
        <v>6</v>
      </c>
      <c r="AC10" s="237"/>
      <c r="AD10" s="237"/>
      <c r="AE10" s="237">
        <v>0</v>
      </c>
      <c r="AF10" s="237">
        <v>0</v>
      </c>
    </row>
    <row r="11" spans="1:32" ht="18.75" customHeight="1">
      <c r="A11" s="196" t="s">
        <v>561</v>
      </c>
      <c r="B11" s="235">
        <f t="shared" si="0"/>
        <v>18994</v>
      </c>
      <c r="C11" s="237">
        <v>667</v>
      </c>
      <c r="D11" s="237">
        <f>3382+8350-750</f>
        <v>10982</v>
      </c>
      <c r="E11" s="237"/>
      <c r="F11" s="237">
        <f>26+750</f>
        <v>776</v>
      </c>
      <c r="G11" s="237">
        <v>26</v>
      </c>
      <c r="H11" s="237"/>
      <c r="I11" s="237"/>
      <c r="J11" s="237">
        <v>2</v>
      </c>
      <c r="K11" s="237">
        <v>10</v>
      </c>
      <c r="L11" s="237"/>
      <c r="M11" s="237"/>
      <c r="N11" s="237"/>
      <c r="O11" s="237"/>
      <c r="P11" s="237"/>
      <c r="Q11" s="237"/>
      <c r="R11" s="237"/>
      <c r="S11" s="237"/>
      <c r="T11" s="237">
        <v>88</v>
      </c>
      <c r="U11" s="237">
        <v>6267</v>
      </c>
      <c r="V11" s="237">
        <v>9</v>
      </c>
      <c r="W11" s="237"/>
      <c r="X11" s="237"/>
      <c r="Y11" s="237"/>
      <c r="Z11" s="237"/>
      <c r="AA11" s="237"/>
      <c r="AB11" s="237">
        <v>56</v>
      </c>
      <c r="AC11" s="237"/>
      <c r="AD11" s="237">
        <v>111</v>
      </c>
      <c r="AE11" s="237">
        <v>0</v>
      </c>
      <c r="AF11" s="237">
        <v>0</v>
      </c>
    </row>
    <row r="12" spans="1:32" ht="18.75" customHeight="1">
      <c r="A12" s="196" t="s">
        <v>1421</v>
      </c>
      <c r="B12" s="235">
        <f t="shared" si="0"/>
        <v>8156</v>
      </c>
      <c r="C12" s="237">
        <v>662</v>
      </c>
      <c r="D12" s="237">
        <v>1503</v>
      </c>
      <c r="E12" s="237"/>
      <c r="F12" s="237">
        <v>29</v>
      </c>
      <c r="G12" s="237">
        <v>32</v>
      </c>
      <c r="H12" s="237"/>
      <c r="I12" s="237"/>
      <c r="J12" s="237">
        <v>2</v>
      </c>
      <c r="K12" s="237">
        <v>8</v>
      </c>
      <c r="L12" s="237"/>
      <c r="M12" s="237"/>
      <c r="N12" s="237"/>
      <c r="O12" s="237"/>
      <c r="P12" s="237"/>
      <c r="Q12" s="237"/>
      <c r="R12" s="237"/>
      <c r="S12" s="237"/>
      <c r="T12" s="237"/>
      <c r="U12" s="237">
        <v>5896</v>
      </c>
      <c r="V12" s="237">
        <v>12</v>
      </c>
      <c r="W12" s="237"/>
      <c r="X12" s="237"/>
      <c r="Y12" s="237"/>
      <c r="Z12" s="237"/>
      <c r="AA12" s="237"/>
      <c r="AB12" s="237">
        <v>12</v>
      </c>
      <c r="AC12" s="237"/>
      <c r="AD12" s="237"/>
      <c r="AE12" s="237">
        <v>0</v>
      </c>
      <c r="AF12" s="237">
        <v>0</v>
      </c>
    </row>
    <row r="13" spans="1:32" ht="18.75" customHeight="1">
      <c r="A13" s="196" t="s">
        <v>562</v>
      </c>
      <c r="B13" s="235">
        <f t="shared" si="0"/>
        <v>621</v>
      </c>
      <c r="C13" s="237">
        <v>14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>
        <v>591</v>
      </c>
      <c r="V13" s="237">
        <v>16</v>
      </c>
      <c r="W13" s="237"/>
      <c r="X13" s="237"/>
      <c r="Y13" s="237"/>
      <c r="Z13" s="237"/>
      <c r="AA13" s="237"/>
      <c r="AB13" s="237"/>
      <c r="AC13" s="237"/>
      <c r="AD13" s="237"/>
      <c r="AE13" s="237">
        <v>0</v>
      </c>
      <c r="AF13" s="237">
        <v>0</v>
      </c>
    </row>
    <row r="14" spans="1:32" ht="18.75" customHeight="1">
      <c r="A14" s="196" t="s">
        <v>563</v>
      </c>
      <c r="B14" s="235">
        <f t="shared" si="0"/>
        <v>790</v>
      </c>
      <c r="C14" s="237">
        <v>553</v>
      </c>
      <c r="D14" s="237"/>
      <c r="E14" s="237"/>
      <c r="F14" s="237">
        <v>13</v>
      </c>
      <c r="G14" s="237">
        <v>10</v>
      </c>
      <c r="H14" s="237"/>
      <c r="I14" s="237"/>
      <c r="J14" s="237">
        <v>1</v>
      </c>
      <c r="K14" s="237">
        <v>9</v>
      </c>
      <c r="L14" s="237"/>
      <c r="M14" s="237"/>
      <c r="N14" s="237"/>
      <c r="O14" s="237"/>
      <c r="P14" s="237"/>
      <c r="Q14" s="237"/>
      <c r="R14" s="237"/>
      <c r="S14" s="237"/>
      <c r="T14" s="237"/>
      <c r="U14" s="237">
        <v>192</v>
      </c>
      <c r="V14" s="237">
        <v>10</v>
      </c>
      <c r="W14" s="237"/>
      <c r="X14" s="237"/>
      <c r="Y14" s="237"/>
      <c r="Z14" s="237"/>
      <c r="AA14" s="237"/>
      <c r="AB14" s="237">
        <v>2</v>
      </c>
      <c r="AC14" s="237"/>
      <c r="AD14" s="237"/>
      <c r="AE14" s="237">
        <v>0</v>
      </c>
      <c r="AF14" s="237">
        <v>0</v>
      </c>
    </row>
    <row r="15" spans="1:32" ht="18.75" customHeight="1">
      <c r="A15" s="196" t="s">
        <v>564</v>
      </c>
      <c r="B15" s="235">
        <f t="shared" si="0"/>
        <v>7498</v>
      </c>
      <c r="C15" s="237">
        <v>1250</v>
      </c>
      <c r="D15" s="237"/>
      <c r="E15" s="237"/>
      <c r="F15" s="237">
        <v>48</v>
      </c>
      <c r="G15" s="237">
        <v>81</v>
      </c>
      <c r="H15" s="237"/>
      <c r="I15" s="237"/>
      <c r="J15" s="237">
        <v>5</v>
      </c>
      <c r="K15" s="237">
        <v>29</v>
      </c>
      <c r="L15" s="237">
        <v>1</v>
      </c>
      <c r="M15" s="237"/>
      <c r="N15" s="237"/>
      <c r="O15" s="237"/>
      <c r="P15" s="237"/>
      <c r="Q15" s="237"/>
      <c r="R15" s="237"/>
      <c r="S15" s="237"/>
      <c r="T15" s="237"/>
      <c r="U15" s="237">
        <f>2647+3345</f>
        <v>5992</v>
      </c>
      <c r="V15" s="237">
        <v>65</v>
      </c>
      <c r="W15" s="237"/>
      <c r="X15" s="237"/>
      <c r="Y15" s="237"/>
      <c r="Z15" s="237"/>
      <c r="AA15" s="237"/>
      <c r="AB15" s="237">
        <v>25</v>
      </c>
      <c r="AC15" s="237"/>
      <c r="AD15" s="237">
        <v>2</v>
      </c>
      <c r="AE15" s="237">
        <v>0</v>
      </c>
      <c r="AF15" s="237">
        <v>0</v>
      </c>
    </row>
    <row r="16" spans="1:32" ht="18.75" customHeight="1">
      <c r="A16" s="196" t="s">
        <v>565</v>
      </c>
      <c r="B16" s="235">
        <f t="shared" si="0"/>
        <v>420</v>
      </c>
      <c r="C16" s="237">
        <v>403</v>
      </c>
      <c r="D16" s="237"/>
      <c r="E16" s="237"/>
      <c r="F16" s="237">
        <v>7</v>
      </c>
      <c r="G16" s="237">
        <v>8</v>
      </c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>
        <v>2</v>
      </c>
      <c r="AC16" s="237"/>
      <c r="AD16" s="237"/>
      <c r="AE16" s="237">
        <v>0</v>
      </c>
      <c r="AF16" s="237">
        <v>0</v>
      </c>
    </row>
    <row r="17" spans="1:32" ht="18.75" customHeight="1">
      <c r="A17" s="196" t="s">
        <v>573</v>
      </c>
      <c r="B17" s="235">
        <f t="shared" si="0"/>
        <v>211</v>
      </c>
      <c r="C17" s="237">
        <v>129</v>
      </c>
      <c r="D17" s="237"/>
      <c r="E17" s="237"/>
      <c r="F17" s="237">
        <v>6</v>
      </c>
      <c r="G17" s="237">
        <v>5</v>
      </c>
      <c r="H17" s="237"/>
      <c r="I17" s="237"/>
      <c r="J17" s="237"/>
      <c r="K17" s="237">
        <v>3</v>
      </c>
      <c r="L17" s="237"/>
      <c r="M17" s="237"/>
      <c r="N17" s="237"/>
      <c r="O17" s="237"/>
      <c r="P17" s="237"/>
      <c r="Q17" s="237"/>
      <c r="R17" s="237"/>
      <c r="S17" s="237"/>
      <c r="T17" s="237"/>
      <c r="U17" s="237">
        <v>63</v>
      </c>
      <c r="V17" s="237">
        <v>5</v>
      </c>
      <c r="W17" s="237"/>
      <c r="X17" s="237"/>
      <c r="Y17" s="237"/>
      <c r="Z17" s="237"/>
      <c r="AA17" s="237"/>
      <c r="AB17" s="237"/>
      <c r="AC17" s="237"/>
      <c r="AD17" s="237"/>
      <c r="AE17" s="237">
        <v>0</v>
      </c>
      <c r="AF17" s="237">
        <v>0</v>
      </c>
    </row>
    <row r="18" spans="1:32" ht="18.75" customHeight="1">
      <c r="A18" s="196" t="s">
        <v>566</v>
      </c>
      <c r="B18" s="235">
        <f t="shared" si="0"/>
        <v>117</v>
      </c>
      <c r="C18" s="237">
        <v>104</v>
      </c>
      <c r="D18" s="237"/>
      <c r="E18" s="237"/>
      <c r="F18" s="237">
        <v>4</v>
      </c>
      <c r="G18" s="237">
        <v>6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>
        <v>3</v>
      </c>
      <c r="AC18" s="237"/>
      <c r="AD18" s="237"/>
      <c r="AE18" s="237">
        <v>0</v>
      </c>
      <c r="AF18" s="237">
        <v>0</v>
      </c>
    </row>
    <row r="19" spans="1:32" ht="18.75" customHeight="1">
      <c r="A19" s="196" t="s">
        <v>1432</v>
      </c>
      <c r="B19" s="235">
        <f t="shared" si="0"/>
        <v>745</v>
      </c>
      <c r="C19" s="237">
        <v>680</v>
      </c>
      <c r="D19" s="237"/>
      <c r="E19" s="237"/>
      <c r="F19" s="237">
        <v>28</v>
      </c>
      <c r="G19" s="237">
        <v>28</v>
      </c>
      <c r="H19" s="237"/>
      <c r="I19" s="237">
        <v>1</v>
      </c>
      <c r="J19" s="237">
        <v>1</v>
      </c>
      <c r="K19" s="237">
        <v>4</v>
      </c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>
        <v>3</v>
      </c>
      <c r="AC19" s="237"/>
      <c r="AD19" s="237"/>
      <c r="AE19" s="237">
        <v>0</v>
      </c>
      <c r="AF19" s="237">
        <v>0</v>
      </c>
    </row>
    <row r="20" spans="1:32" ht="18.75" customHeight="1">
      <c r="A20" s="196" t="s">
        <v>668</v>
      </c>
      <c r="B20" s="235">
        <f t="shared" si="0"/>
        <v>4800</v>
      </c>
      <c r="C20" s="237"/>
      <c r="D20" s="237"/>
      <c r="E20" s="237">
        <v>1940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>
        <v>2858</v>
      </c>
      <c r="V20" s="237">
        <v>2</v>
      </c>
      <c r="W20" s="237"/>
      <c r="X20" s="237"/>
      <c r="Y20" s="237"/>
      <c r="Z20" s="237"/>
      <c r="AA20" s="237"/>
      <c r="AB20" s="237"/>
      <c r="AC20" s="237"/>
      <c r="AD20" s="237"/>
      <c r="AE20" s="237">
        <v>0</v>
      </c>
      <c r="AF20" s="237">
        <v>0</v>
      </c>
    </row>
    <row r="21" spans="1:32" ht="18.75" customHeight="1">
      <c r="A21" s="196" t="s">
        <v>669</v>
      </c>
      <c r="B21" s="235">
        <f t="shared" si="0"/>
        <v>96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>
        <v>88</v>
      </c>
      <c r="V21" s="237">
        <v>4</v>
      </c>
      <c r="W21" s="237"/>
      <c r="X21" s="237"/>
      <c r="Y21" s="237"/>
      <c r="Z21" s="237"/>
      <c r="AA21" s="237"/>
      <c r="AB21" s="237">
        <v>4</v>
      </c>
      <c r="AC21" s="237"/>
      <c r="AD21" s="237"/>
      <c r="AE21" s="237">
        <v>0</v>
      </c>
      <c r="AF21" s="237">
        <v>0</v>
      </c>
    </row>
    <row r="22" spans="1:32" ht="18.75" customHeight="1">
      <c r="A22" s="196" t="s">
        <v>1438</v>
      </c>
      <c r="B22" s="235">
        <f t="shared" si="0"/>
        <v>414</v>
      </c>
      <c r="C22" s="237">
        <v>272</v>
      </c>
      <c r="D22" s="237"/>
      <c r="E22" s="237"/>
      <c r="F22" s="237">
        <v>5</v>
      </c>
      <c r="G22" s="237">
        <v>127</v>
      </c>
      <c r="H22" s="237">
        <v>5</v>
      </c>
      <c r="I22" s="237"/>
      <c r="J22" s="237">
        <v>1</v>
      </c>
      <c r="K22" s="237">
        <v>4</v>
      </c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</row>
    <row r="23" spans="1:32" ht="18.75" customHeight="1" thickBot="1">
      <c r="A23" s="197" t="s">
        <v>412</v>
      </c>
      <c r="B23" s="239">
        <f aca="true" t="shared" si="1" ref="B23:AF23">SUM(B5:B22)</f>
        <v>82875</v>
      </c>
      <c r="C23" s="239">
        <f t="shared" si="1"/>
        <v>17306</v>
      </c>
      <c r="D23" s="239">
        <f t="shared" si="1"/>
        <v>12485</v>
      </c>
      <c r="E23" s="239">
        <f t="shared" si="1"/>
        <v>1940</v>
      </c>
      <c r="F23" s="239">
        <f t="shared" si="1"/>
        <v>1366</v>
      </c>
      <c r="G23" s="239">
        <f t="shared" si="1"/>
        <v>2039</v>
      </c>
      <c r="H23" s="239">
        <f t="shared" si="1"/>
        <v>25</v>
      </c>
      <c r="I23" s="239">
        <f t="shared" si="1"/>
        <v>1</v>
      </c>
      <c r="J23" s="239">
        <f t="shared" si="1"/>
        <v>39</v>
      </c>
      <c r="K23" s="239">
        <f t="shared" si="1"/>
        <v>408</v>
      </c>
      <c r="L23" s="239">
        <f t="shared" si="1"/>
        <v>7</v>
      </c>
      <c r="M23" s="239">
        <f t="shared" si="1"/>
        <v>0</v>
      </c>
      <c r="N23" s="239">
        <f t="shared" si="1"/>
        <v>0</v>
      </c>
      <c r="O23" s="239">
        <f t="shared" si="1"/>
        <v>0</v>
      </c>
      <c r="P23" s="239">
        <f t="shared" si="1"/>
        <v>0</v>
      </c>
      <c r="Q23" s="239">
        <f t="shared" si="1"/>
        <v>0</v>
      </c>
      <c r="R23" s="239">
        <f t="shared" si="1"/>
        <v>0</v>
      </c>
      <c r="S23" s="239">
        <f t="shared" si="1"/>
        <v>0</v>
      </c>
      <c r="T23" s="239">
        <f t="shared" si="1"/>
        <v>88</v>
      </c>
      <c r="U23" s="239">
        <f t="shared" si="1"/>
        <v>46437</v>
      </c>
      <c r="V23" s="239">
        <f t="shared" si="1"/>
        <v>220</v>
      </c>
      <c r="W23" s="239">
        <f t="shared" si="1"/>
        <v>0</v>
      </c>
      <c r="X23" s="239">
        <f t="shared" si="1"/>
        <v>0</v>
      </c>
      <c r="Y23" s="239">
        <f t="shared" si="1"/>
        <v>0</v>
      </c>
      <c r="Z23" s="239">
        <f t="shared" si="1"/>
        <v>0</v>
      </c>
      <c r="AA23" s="239">
        <f t="shared" si="1"/>
        <v>0</v>
      </c>
      <c r="AB23" s="239">
        <f t="shared" si="1"/>
        <v>388</v>
      </c>
      <c r="AC23" s="239">
        <f t="shared" si="1"/>
        <v>0</v>
      </c>
      <c r="AD23" s="239">
        <f t="shared" si="1"/>
        <v>126</v>
      </c>
      <c r="AE23" s="239">
        <f t="shared" si="1"/>
        <v>0</v>
      </c>
      <c r="AF23" s="239">
        <f t="shared" si="1"/>
        <v>0</v>
      </c>
    </row>
    <row r="24" ht="15" thickTop="1"/>
  </sheetData>
  <sheetProtection/>
  <mergeCells count="14">
    <mergeCell ref="K1:AF1"/>
    <mergeCell ref="C3:F3"/>
    <mergeCell ref="AE3:AF3"/>
    <mergeCell ref="U3:V3"/>
    <mergeCell ref="G3:J3"/>
    <mergeCell ref="K3:T3"/>
    <mergeCell ref="I2:J2"/>
    <mergeCell ref="AB2:AD2"/>
    <mergeCell ref="W3:Y3"/>
    <mergeCell ref="Z3:AA3"/>
    <mergeCell ref="AB3:AD3"/>
    <mergeCell ref="N2:V2"/>
    <mergeCell ref="A3:A4"/>
    <mergeCell ref="B3:B4"/>
  </mergeCells>
  <printOptions horizontalCentered="1"/>
  <pageMargins left="0.7086614173228347" right="0.1968503937007874" top="0.7480314960629921" bottom="0.4724409448818898" header="0.5118110236220472" footer="0.2362204724409449"/>
  <pageSetup firstPageNumber="26" useFirstPageNumber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2018-01-22T08:38:37Z</cp:lastPrinted>
  <dcterms:created xsi:type="dcterms:W3CDTF">1996-12-17T01:32:42Z</dcterms:created>
  <dcterms:modified xsi:type="dcterms:W3CDTF">2019-03-22T09:29:53Z</dcterms:modified>
  <cp:category/>
  <cp:version/>
  <cp:contentType/>
  <cp:contentStatus/>
</cp:coreProperties>
</file>